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islav.barada\Desktop\"/>
    </mc:Choice>
  </mc:AlternateContent>
  <xr:revisionPtr revIDLastSave="0" documentId="13_ncr:1_{F9AA0B1F-9157-481B-B6A2-BA9BE77423D5}" xr6:coauthVersionLast="45" xr6:coauthVersionMax="45" xr10:uidLastSave="{00000000-0000-0000-0000-000000000000}"/>
  <bookViews>
    <workbookView xWindow="-120" yWindow="-120" windowWidth="29040" windowHeight="15840" tabRatio="511" firstSheet="1" activeTab="1" xr2:uid="{00000000-000D-0000-FFFF-FFFF00000000}"/>
  </bookViews>
  <sheets>
    <sheet name="PLAN RASHODA 2013." sheetId="1" r:id="rId1"/>
    <sheet name="Sheet1" sheetId="4" r:id="rId2"/>
    <sheet name="Sheet2" sheetId="5" r:id="rId3"/>
  </sheets>
  <definedNames>
    <definedName name="_xlnm._FilterDatabase" localSheetId="1" hidden="1">Sheet1!$C$1:$C$227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9" i="4" l="1"/>
  <c r="F190" i="4"/>
  <c r="F188" i="4"/>
  <c r="F192" i="4"/>
  <c r="F193" i="4"/>
  <c r="F194" i="4"/>
  <c r="F195" i="4"/>
  <c r="F196" i="4"/>
  <c r="F197" i="4"/>
  <c r="F198" i="4"/>
  <c r="F199" i="4"/>
  <c r="E187" i="4"/>
  <c r="D187" i="4"/>
  <c r="D201" i="4"/>
  <c r="D204" i="4"/>
  <c r="D207" i="4"/>
  <c r="D62" i="4"/>
  <c r="D97" i="4"/>
  <c r="D135" i="4"/>
  <c r="D178" i="4"/>
  <c r="D191" i="4"/>
  <c r="D170" i="4"/>
  <c r="F107" i="4"/>
  <c r="F52" i="4" l="1"/>
  <c r="F53" i="4"/>
  <c r="F119" i="4"/>
  <c r="F117" i="4"/>
  <c r="F85" i="4"/>
  <c r="F167" i="4" l="1"/>
  <c r="F12" i="4" l="1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5" i="4"/>
  <c r="F46" i="4"/>
  <c r="F47" i="4"/>
  <c r="F49" i="4"/>
  <c r="F51" i="4"/>
  <c r="F54" i="4"/>
  <c r="F55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6" i="4"/>
  <c r="F87" i="4"/>
  <c r="F88" i="4"/>
  <c r="F89" i="4"/>
  <c r="F90" i="4"/>
  <c r="F91" i="4"/>
  <c r="F92" i="4"/>
  <c r="F93" i="4"/>
  <c r="F94" i="4"/>
  <c r="F95" i="4"/>
  <c r="F96" i="4"/>
  <c r="F98" i="4"/>
  <c r="F99" i="4"/>
  <c r="F100" i="4"/>
  <c r="F101" i="4"/>
  <c r="F102" i="4"/>
  <c r="F103" i="4"/>
  <c r="F104" i="4"/>
  <c r="F105" i="4"/>
  <c r="F106" i="4"/>
  <c r="F108" i="4"/>
  <c r="F109" i="4"/>
  <c r="F110" i="4"/>
  <c r="F111" i="4"/>
  <c r="F112" i="4"/>
  <c r="F113" i="4"/>
  <c r="F114" i="4"/>
  <c r="F115" i="4"/>
  <c r="F116" i="4"/>
  <c r="F118" i="4"/>
  <c r="F120" i="4"/>
  <c r="F121" i="4"/>
  <c r="F122" i="4"/>
  <c r="F134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8" i="4"/>
  <c r="F169" i="4"/>
  <c r="F171" i="4"/>
  <c r="F172" i="4"/>
  <c r="F173" i="4"/>
  <c r="F174" i="4"/>
  <c r="F175" i="4"/>
  <c r="F176" i="4"/>
  <c r="F177" i="4"/>
  <c r="F179" i="4"/>
  <c r="F180" i="4"/>
  <c r="F181" i="4"/>
  <c r="F182" i="4"/>
  <c r="F183" i="4"/>
  <c r="F185" i="4"/>
  <c r="F186" i="4"/>
  <c r="F200" i="4"/>
  <c r="F202" i="4"/>
  <c r="F203" i="4"/>
  <c r="F205" i="4"/>
  <c r="F206" i="4"/>
  <c r="F209" i="4"/>
  <c r="F210" i="4"/>
  <c r="F212" i="4"/>
  <c r="F214" i="4"/>
  <c r="E213" i="4"/>
  <c r="E207" i="4"/>
  <c r="E204" i="4"/>
  <c r="E201" i="4"/>
  <c r="E191" i="4"/>
  <c r="F191" i="4" s="1"/>
  <c r="E178" i="4"/>
  <c r="E170" i="4"/>
  <c r="E135" i="4"/>
  <c r="E97" i="4"/>
  <c r="E62" i="4"/>
  <c r="E50" i="4"/>
  <c r="E48" i="4"/>
  <c r="E11" i="4"/>
  <c r="D11" i="4"/>
  <c r="E61" i="4" l="1"/>
  <c r="E10" i="4"/>
  <c r="F11" i="4"/>
  <c r="E216" i="4"/>
  <c r="F170" i="4"/>
  <c r="F178" i="4" l="1"/>
  <c r="E56" i="4"/>
  <c r="F135" i="4" l="1"/>
  <c r="E215" i="4"/>
  <c r="D213" i="4"/>
  <c r="F213" i="4" s="1"/>
  <c r="F207" i="4"/>
  <c r="D50" i="4"/>
  <c r="D48" i="4"/>
  <c r="F48" i="4" s="1"/>
  <c r="F187" i="4" l="1"/>
  <c r="D216" i="4"/>
  <c r="F216" i="4" s="1"/>
  <c r="D61" i="4"/>
  <c r="F61" i="4" s="1"/>
  <c r="F50" i="4"/>
  <c r="F97" i="4"/>
  <c r="F204" i="4"/>
  <c r="F201" i="4"/>
  <c r="F62" i="4"/>
  <c r="E217" i="4"/>
  <c r="D10" i="4"/>
  <c r="D56" i="4" l="1"/>
  <c r="D215" i="4" s="1"/>
  <c r="D217" i="4" s="1"/>
  <c r="F10" i="4"/>
  <c r="F56" i="4" l="1"/>
  <c r="B193" i="4"/>
  <c r="B194" i="4" s="1"/>
  <c r="B195" i="4" s="1"/>
  <c r="B196" i="4" s="1"/>
  <c r="B197" i="4" s="1"/>
  <c r="B198" i="4" s="1"/>
  <c r="B199" i="4" s="1"/>
  <c r="F215" i="4" l="1"/>
  <c r="F217" i="4"/>
  <c r="N7" i="1"/>
  <c r="K8" i="1"/>
  <c r="N8" i="1" s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M27" i="1"/>
  <c r="N27" i="1" s="1"/>
  <c r="N28" i="1"/>
  <c r="N29" i="1"/>
  <c r="N30" i="1"/>
  <c r="N31" i="1"/>
  <c r="N32" i="1"/>
  <c r="N33" i="1"/>
  <c r="N34" i="1"/>
  <c r="N35" i="1"/>
  <c r="K36" i="1"/>
  <c r="N37" i="1"/>
  <c r="N38" i="1"/>
  <c r="N39" i="1"/>
  <c r="N40" i="1"/>
  <c r="N41" i="1"/>
  <c r="L42" i="1"/>
  <c r="N42" i="1" s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M61" i="1"/>
  <c r="N61" i="1" s="1"/>
  <c r="N62" i="1"/>
  <c r="N63" i="1"/>
  <c r="M64" i="1"/>
  <c r="N64" i="1" s="1"/>
  <c r="B65" i="1"/>
  <c r="C65" i="1"/>
  <c r="D65" i="1"/>
  <c r="E65" i="1"/>
  <c r="F65" i="1"/>
  <c r="G65" i="1"/>
  <c r="H65" i="1"/>
  <c r="I65" i="1"/>
  <c r="J65" i="1"/>
  <c r="L65" i="1"/>
  <c r="M65" i="1" l="1"/>
  <c r="K65" i="1"/>
  <c r="N36" i="1"/>
  <c r="N65" i="1" l="1"/>
</calcChain>
</file>

<file path=xl/sharedStrings.xml><?xml version="1.0" encoding="utf-8"?>
<sst xmlns="http://schemas.openxmlformats.org/spreadsheetml/2006/main" count="317" uniqueCount="302">
  <si>
    <t>ATS</t>
  </si>
  <si>
    <t>BRODOTROGIR</t>
  </si>
  <si>
    <t>ČISTOĆA</t>
  </si>
  <si>
    <t>DEPONIJ</t>
  </si>
  <si>
    <t>GROBLJE</t>
  </si>
  <si>
    <t>JPP</t>
  </si>
  <si>
    <t>MEDIJI</t>
  </si>
  <si>
    <t>RADIONA</t>
  </si>
  <si>
    <t>GRAD. ZELENILO</t>
  </si>
  <si>
    <t>J. RASVJETA</t>
  </si>
  <si>
    <t>TRŽ. I RIB.</t>
  </si>
  <si>
    <t>PROMETNE DJ.</t>
  </si>
  <si>
    <t>Bruto plaće</t>
  </si>
  <si>
    <t>UKUPNO</t>
  </si>
  <si>
    <t>Uredski materijal</t>
  </si>
  <si>
    <t>Električna energija</t>
  </si>
  <si>
    <t>Prijevozničke usluge</t>
  </si>
  <si>
    <t>Tr.sl.puta-dnevnice</t>
  </si>
  <si>
    <t>Tr.sl.puta-cestarina</t>
  </si>
  <si>
    <t>Tr.sl.puta-prijevoz</t>
  </si>
  <si>
    <t>Tr.sl.puta-smještaj</t>
  </si>
  <si>
    <t>Poštanske usluge</t>
  </si>
  <si>
    <t>Usluge fiksne telefonije</t>
  </si>
  <si>
    <t>Usluge mobilne telefonije</t>
  </si>
  <si>
    <t>Tekuće održavanje</t>
  </si>
  <si>
    <t>Najmovi i zakupi</t>
  </si>
  <si>
    <t>Zdravstveni pregledi</t>
  </si>
  <si>
    <t>Bankarske usluge</t>
  </si>
  <si>
    <t>Konzultantske usluge</t>
  </si>
  <si>
    <t>Usluge zaštite na radu</t>
  </si>
  <si>
    <t>Usluge procjene</t>
  </si>
  <si>
    <t>Premije osiguranja</t>
  </si>
  <si>
    <t>Komunalna i vodna naknada</t>
  </si>
  <si>
    <t>Održavanje software-a</t>
  </si>
  <si>
    <t>Grafičke usluge</t>
  </si>
  <si>
    <t>Građevinske usluge</t>
  </si>
  <si>
    <t>Ostale usluge</t>
  </si>
  <si>
    <t>Kotizacije za seminare</t>
  </si>
  <si>
    <t>Tečajevi za stručno usavršavanje</t>
  </si>
  <si>
    <t>Potpore radnicima</t>
  </si>
  <si>
    <t>Trošak reprezentacije</t>
  </si>
  <si>
    <t>Članarine</t>
  </si>
  <si>
    <t>Trošak stručne literature</t>
  </si>
  <si>
    <t>Financijski i izvanredni rashodi</t>
  </si>
  <si>
    <t>Zaštitarska služba</t>
  </si>
  <si>
    <t>Sredstva za čišćenje</t>
  </si>
  <si>
    <t>Trošak vode</t>
  </si>
  <si>
    <t>Leasing vozila</t>
  </si>
  <si>
    <t>Rezervni djelovi</t>
  </si>
  <si>
    <t>Filteri</t>
  </si>
  <si>
    <t>Akumulatori</t>
  </si>
  <si>
    <t>Vulkanizerske usluge</t>
  </si>
  <si>
    <t>Popravak hidraulike</t>
  </si>
  <si>
    <t>Strojna obrada</t>
  </si>
  <si>
    <t>Servis vatrogasnih aparata</t>
  </si>
  <si>
    <t>Bravarski repromaterijal</t>
  </si>
  <si>
    <t>Gorivo</t>
  </si>
  <si>
    <t>Mazivo</t>
  </si>
  <si>
    <t>Gume</t>
  </si>
  <si>
    <t>Zemlja</t>
  </si>
  <si>
    <t>Amortizacija</t>
  </si>
  <si>
    <t>Izvanredne intervencije</t>
  </si>
  <si>
    <t>Vanjske usluge</t>
  </si>
  <si>
    <t>Blokovi za naplatu i role za automat</t>
  </si>
  <si>
    <t xml:space="preserve">Bojanje </t>
  </si>
  <si>
    <t>Ostali troškovi</t>
  </si>
  <si>
    <t>Periodično ispitivanje vozila i opreme</t>
  </si>
  <si>
    <t>Tehnički pregledi i registracija vozila</t>
  </si>
  <si>
    <t>Sudske.pr.,odvj.usl.i j.biljež.naknade</t>
  </si>
  <si>
    <t>HTZ oprema i radna odjeća i obuća</t>
  </si>
  <si>
    <t>Reprodukcijski materijal</t>
  </si>
  <si>
    <t>UKUPNI PRIHODI</t>
  </si>
  <si>
    <t>Elektromaterijal</t>
  </si>
  <si>
    <t>MATERIJALNI TROŠKOVI:</t>
  </si>
  <si>
    <t>Troškovi usluga I.</t>
  </si>
  <si>
    <t>Troškovi usluga II.</t>
  </si>
  <si>
    <t>Troškovi vezani za službeni put</t>
  </si>
  <si>
    <t>Naknade troškova prijevoza zaposlenima</t>
  </si>
  <si>
    <t>Troškovi reprezentacije</t>
  </si>
  <si>
    <t>Doprinosi na plaće</t>
  </si>
  <si>
    <t>Dnevnice za službeni put</t>
  </si>
  <si>
    <t>Kamate</t>
  </si>
  <si>
    <t>Manjkovi usljed provale i krađe</t>
  </si>
  <si>
    <t>Prihodi od parkinga</t>
  </si>
  <si>
    <t>Prihodi od magnetske kartice</t>
  </si>
  <si>
    <t>Prihodi od tržnice</t>
  </si>
  <si>
    <t>Prihodi od gradski radio</t>
  </si>
  <si>
    <t>Prihodi od pauka</t>
  </si>
  <si>
    <t>Prihodi od režije u najmu</t>
  </si>
  <si>
    <t>Prihodi od ribarnice</t>
  </si>
  <si>
    <t>Prihodi grobne naknade</t>
  </si>
  <si>
    <t>FINANCIJSKI PRIHODI:</t>
  </si>
  <si>
    <t>IZVANREDNI  PRIHODI :</t>
  </si>
  <si>
    <t>Negativne tečajne razlike po kreditima</t>
  </si>
  <si>
    <t>PRIHODI OD PRODAJE PROIZVODA I USLUGA:</t>
  </si>
  <si>
    <t>Vodna naknada</t>
  </si>
  <si>
    <t>Komunalna naknada</t>
  </si>
  <si>
    <t>R.B.</t>
  </si>
  <si>
    <t>UKUPNI PRIHODI POSLOVANJA:</t>
  </si>
  <si>
    <t>RASHODI POSLOVANJA:</t>
  </si>
  <si>
    <t>PRIHODI POSLOVANJA:</t>
  </si>
  <si>
    <t>Biljni i sadni materijal</t>
  </si>
  <si>
    <t>Vodoinstalacijski materijal</t>
  </si>
  <si>
    <t>Električna energija -opskrba</t>
  </si>
  <si>
    <t>Naknade članovima nadzornog odbora</t>
  </si>
  <si>
    <t>DOBITAK/(-)GUBITAK</t>
  </si>
  <si>
    <t>POZICIJA PLANA</t>
  </si>
  <si>
    <t>PLAN RASHODA 2013.g.</t>
  </si>
  <si>
    <t>Alati i pribor</t>
  </si>
  <si>
    <t>Prijevozničke usluge u cestovnom prometu, cestarine i dr.</t>
  </si>
  <si>
    <t>Naknade za korištenje ostalih prava , mediji</t>
  </si>
  <si>
    <t>Usluge održavanja software-a LIBUSOFT</t>
  </si>
  <si>
    <t>Troškovi stručne literature i tiska</t>
  </si>
  <si>
    <t>Ostale potpore i naknade radnicima</t>
  </si>
  <si>
    <t>Objava oglasa</t>
  </si>
  <si>
    <t>Auto ulja i maziva</t>
  </si>
  <si>
    <t>Materijal za čišćenje</t>
  </si>
  <si>
    <t>Građevinski materijal - KAMENI AGREGAT</t>
  </si>
  <si>
    <t xml:space="preserve"> </t>
  </si>
  <si>
    <t>Bravarski materijal</t>
  </si>
  <si>
    <t>Članarine udrugama i organizacijama i HGK</t>
  </si>
  <si>
    <t>Troškovi vode</t>
  </si>
  <si>
    <t xml:space="preserve">Upravni, sud.tr.i biljezi, pristojbe, por.na tvrtku) </t>
  </si>
  <si>
    <t>Prihodi od dotacija, darova i subvencije</t>
  </si>
  <si>
    <t>Zbrinjavanje životinjskih nusproizvoda</t>
  </si>
  <si>
    <t xml:space="preserve">Amortizacija </t>
  </si>
  <si>
    <t xml:space="preserve">Prihodi  ostalo  </t>
  </si>
  <si>
    <t>Prihodi od groblje (UKOPI,prijenos vlas.)</t>
  </si>
  <si>
    <t>Vrijednosno usklađivanje potraživanja</t>
  </si>
  <si>
    <t xml:space="preserve">Građevinski materijal </t>
  </si>
  <si>
    <t>Građevinski materijal - BETON</t>
  </si>
  <si>
    <t>Građevinski materija-KAMEN-RUBNJACI</t>
  </si>
  <si>
    <t xml:space="preserve">Zaštitna odjeća </t>
  </si>
  <si>
    <t>Zaštitna obuća</t>
  </si>
  <si>
    <t xml:space="preserve">Otpis sitnog inventara </t>
  </si>
  <si>
    <t>Usluge održavanja software-a - SMARTNET</t>
  </si>
  <si>
    <t>Bravarske usluge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</si>
  <si>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</si>
  <si>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</si>
  <si>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</si>
  <si>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</si>
  <si>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</si>
  <si>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</si>
  <si>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</si>
  <si>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</si>
  <si>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</si>
  <si>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</si>
  <si>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</si>
  <si>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Prihodi od deponija+zemlja iz iskopa</t>
  </si>
  <si>
    <t>Kazne, penali, naknade štete</t>
  </si>
  <si>
    <t>Geodetske usluge</t>
  </si>
  <si>
    <t>Neotpisana vrijednost otuđ.i rash.im.</t>
  </si>
  <si>
    <t>Uredski materijal i toneri</t>
  </si>
  <si>
    <t>Usluge pravnog savjetovanja</t>
  </si>
  <si>
    <t>Vrećice za otpad</t>
  </si>
  <si>
    <t xml:space="preserve">Otpis autoguma /autogume </t>
  </si>
  <si>
    <t>Rezervni dijelovi za strojeve /pile, traktore,trav./</t>
  </si>
  <si>
    <t>Usluge fiksne telefonije i interneta</t>
  </si>
  <si>
    <t>Usluge stručnog usavršavanja</t>
  </si>
  <si>
    <t>Prihodi od nakn.napl.otp.potraživanja</t>
  </si>
  <si>
    <t>Seminari, kotizacije i savjetovanje</t>
  </si>
  <si>
    <t>Komun.voz.za sakupotp /3m3-195</t>
  </si>
  <si>
    <t>Komun.vozilo za sakup.otpada (5m2) *2-750</t>
  </si>
  <si>
    <t>Specijalno kom.vozilo -čistilica-800</t>
  </si>
  <si>
    <t>Osobno vozilo *2/100</t>
  </si>
  <si>
    <t>računala i računalna oprema  85</t>
  </si>
  <si>
    <t>Radio oprema --20</t>
  </si>
  <si>
    <t>Usluge održavanja software-a  PAUK-RING</t>
  </si>
  <si>
    <t>Usluge održavanja sustava Wastecontrol</t>
  </si>
  <si>
    <t>Usluge održavanja software-a - PARKIS RAO</t>
  </si>
  <si>
    <t>Usluge blagdansko ukrašavanje</t>
  </si>
  <si>
    <t xml:space="preserve">Radio oprema  </t>
  </si>
  <si>
    <t>TROŠKOVI AMORTIZACIJE:/43/</t>
  </si>
  <si>
    <t>REZERVIRANJA TROŠKOVA /45/</t>
  </si>
  <si>
    <t>OSTALI TROŠKOVI:/46/</t>
  </si>
  <si>
    <t>NAKNADE TROŠKOVA RADNIKA I OST.MAT.</t>
  </si>
  <si>
    <t>XIII</t>
  </si>
  <si>
    <t>XIV</t>
  </si>
  <si>
    <t>XV</t>
  </si>
  <si>
    <t>I</t>
  </si>
  <si>
    <t>R A S H O D I</t>
  </si>
  <si>
    <t xml:space="preserve">P R I H O D I </t>
  </si>
  <si>
    <t xml:space="preserve">Prihodi  gradsko zelenilo  </t>
  </si>
  <si>
    <t xml:space="preserve">Prihodi  javna rasvjeta </t>
  </si>
  <si>
    <t xml:space="preserve">Prihodi  čistači JPP  </t>
  </si>
  <si>
    <t xml:space="preserve">Prihodi  održavnja JPP  </t>
  </si>
  <si>
    <t xml:space="preserve">Prihodi  ostalo Grad (ost.usl.) </t>
  </si>
  <si>
    <t xml:space="preserve">Prihodi od sanacije divljih depon. </t>
  </si>
  <si>
    <t>UKUPNI RASHODI</t>
  </si>
  <si>
    <t>Usluge zbrinjavanja otpadnih ulja</t>
  </si>
  <si>
    <t>Zdravstveni pregledi radnika</t>
  </si>
  <si>
    <t>Usluge održavanja sustava parking -ECCOS</t>
  </si>
  <si>
    <t>Revizorske usluge</t>
  </si>
  <si>
    <t>Usluge reklame i promidžbe</t>
  </si>
  <si>
    <t>Usluge rovokopača</t>
  </si>
  <si>
    <t>Predsjednik Uprave:</t>
  </si>
  <si>
    <t>Božidar Miše, struč.spec.oec.</t>
  </si>
  <si>
    <t>Prihodi od čistačica- Servisni centar Trogir</t>
  </si>
  <si>
    <t>Prihodi od lučkih pristojbi</t>
  </si>
  <si>
    <t xml:space="preserve">Prihodi  od Jadrolinije </t>
  </si>
  <si>
    <t xml:space="preserve">Prihodi od održavanja oborinskih kanala  </t>
  </si>
  <si>
    <t xml:space="preserve">Prihodi od blagdanskog ukrašavanja grada  </t>
  </si>
  <si>
    <t>Prihodi od javnih WC-a</t>
  </si>
  <si>
    <t>Prihodi od TUŠ-eva</t>
  </si>
  <si>
    <t xml:space="preserve">Prihodi od groblja ( održavanje) </t>
  </si>
  <si>
    <t>Prihodi od najma</t>
  </si>
  <si>
    <t>Prihod od čistača EX - Brodotrogira</t>
  </si>
  <si>
    <t>Prihodi od kamata, tečajnih razl.,biljež.naknada po ovrh.</t>
  </si>
  <si>
    <t>Gorivo Eurodiesel</t>
  </si>
  <si>
    <t>Gorivo Euro super BS</t>
  </si>
  <si>
    <t>Kartice evidencije ulaza i izlaza na parkirališta</t>
  </si>
  <si>
    <t>Prijevozničke usluge u pomorskom i riječnom prometu</t>
  </si>
  <si>
    <t>Cestarine, mostarine, tunelarine, parking i sl.</t>
  </si>
  <si>
    <t>12</t>
  </si>
  <si>
    <t>13</t>
  </si>
  <si>
    <t>18</t>
  </si>
  <si>
    <t>Najam za opremu DOBRIĆ</t>
  </si>
  <si>
    <t>Usluge odvjetnika za zastupanja</t>
  </si>
  <si>
    <t>Premije osiguranja vozila, imovine i dr.</t>
  </si>
  <si>
    <t>Koncesijska naknada - LUČKA UPRAVA</t>
  </si>
  <si>
    <t>Ugovori o djelu,honorari i nakn. Sudskim vještacima</t>
  </si>
  <si>
    <t>Naknada za zapošljavanje osoba sa invaliditetom</t>
  </si>
  <si>
    <t>Usluga zbrinjavanje građ.i glom.otpada</t>
  </si>
  <si>
    <t>Intelektulane usluge</t>
  </si>
  <si>
    <t>Boje, lakovi,razređivači i sitni potrošni materijal</t>
  </si>
  <si>
    <t>Gnojiva ,zaštitna sredstva i ostala poljooprema</t>
  </si>
  <si>
    <t>Najam komunalnog vozila RASCO</t>
  </si>
  <si>
    <t>Najam pisača i kuvertirke LASER</t>
  </si>
  <si>
    <t xml:space="preserve">Auto dijelovi </t>
  </si>
  <si>
    <t>Električna energija -mrežarina</t>
  </si>
  <si>
    <t>Usluge fiskalne blagajne-mreža office 365</t>
  </si>
  <si>
    <t xml:space="preserve">Božična drvca </t>
  </si>
  <si>
    <t xml:space="preserve">Prihodi od prikupljanja komunalnog otpada  </t>
  </si>
  <si>
    <t>Ostale komunalne usluge-deponij ispitivanja</t>
  </si>
  <si>
    <t>Usluge ugradnje moloka</t>
  </si>
  <si>
    <t>Aluminijska bravarija</t>
  </si>
  <si>
    <t>Troškovi zaštite okoliša</t>
  </si>
  <si>
    <t>19</t>
  </si>
  <si>
    <t xml:space="preserve">Najam opreme za nadzor vozila </t>
  </si>
  <si>
    <t xml:space="preserve">Usluge  obrade taho listića </t>
  </si>
  <si>
    <t>Prihodi od lučkih djelatnosti -ostalo</t>
  </si>
  <si>
    <t>Prihodi knjigovodstvene usluge</t>
  </si>
  <si>
    <t>Uređenje lokacije oko kontejnera Soline</t>
  </si>
  <si>
    <t>Usluge zaštite objekata</t>
  </si>
  <si>
    <t>Prihodi od izrade grobnica</t>
  </si>
  <si>
    <t>Sadni materijal za akciju posadi drvo</t>
  </si>
  <si>
    <t>Otpisana potraživanja</t>
  </si>
  <si>
    <t>Usluge održavanja sustava -dojavni sus.ST L.</t>
  </si>
  <si>
    <t>Ostale nagrade zaposlenima Uskrs,Božić, radni rezultati</t>
  </si>
  <si>
    <t>PROCJENA OSTVARENJA 2019.g.</t>
  </si>
  <si>
    <t>PLAN ZA 2020.g.</t>
  </si>
  <si>
    <t>2020.g./2019. g. %</t>
  </si>
  <si>
    <r>
      <t>Usluga sakupljanja glomaznog otpada-</t>
    </r>
    <r>
      <rPr>
        <b/>
        <sz val="10"/>
        <rFont val="Calibri"/>
        <family val="2"/>
        <charset val="238"/>
      </rPr>
      <t>odvoz</t>
    </r>
  </si>
  <si>
    <t>Uređenje prostorija na tržnici</t>
  </si>
  <si>
    <t>Uređenje ribarnice</t>
  </si>
  <si>
    <t>Naknade za usluge banaka i usl.za plat.promet ijavni bilj.</t>
  </si>
  <si>
    <t>Uređenje lokacije Plano I faza</t>
  </si>
  <si>
    <t xml:space="preserve">Uređenje lokacije  ex kuglana I faza </t>
  </si>
  <si>
    <t xml:space="preserve">Sukladno članku 12. Društvenog ugovora društva Trogir Holding, predsjednik uprave </t>
  </si>
  <si>
    <r>
      <t xml:space="preserve">Klasa: </t>
    </r>
    <r>
      <rPr>
        <u/>
        <sz val="10"/>
        <rFont val="Calibri"/>
        <family val="2"/>
        <charset val="238"/>
      </rPr>
      <t>400-02/19-01/4</t>
    </r>
  </si>
  <si>
    <t>Božidar Miše,struč.spec.oec.,  dana  05.02.2020. godine donio je slijedeći</t>
  </si>
  <si>
    <r>
      <t>Urbroj:</t>
    </r>
    <r>
      <rPr>
        <u/>
        <sz val="10"/>
        <rFont val="Calibri"/>
        <family val="2"/>
        <charset val="238"/>
      </rPr>
      <t>2184/01-10-02/001-20-2</t>
    </r>
  </si>
  <si>
    <t>Trogir, 05.02.2020.</t>
  </si>
  <si>
    <t xml:space="preserve">   FINANCIJSKI PLAN ZA 2020. g. - 1.IZMJENA</t>
  </si>
  <si>
    <t xml:space="preserve">Najam za vozilo operativni leasing </t>
  </si>
  <si>
    <t>Radovi izgradnje ogradnog i potpornog zida u Planom</t>
  </si>
  <si>
    <t xml:space="preserve">Deratizacija i dezinsekcija </t>
  </si>
  <si>
    <t>Usluga ispitivanja elektroinstalacija</t>
  </si>
  <si>
    <t>Usluga zbrinajvanja stabala na lokaciji Soline</t>
  </si>
  <si>
    <t>Usluga izrade projektne dokumentacije u Planom</t>
  </si>
  <si>
    <t>Usluga redizajna Trogirskog portala, GR i TH</t>
  </si>
  <si>
    <t>Usluga odovza i zbrinjavanja ambalažnog otpada</t>
  </si>
  <si>
    <t>Prihod od ukidanja rezerviranja za otpremnine</t>
  </si>
  <si>
    <t>Usluge održavanja sustava  sig.os. Podataka OSKAR</t>
  </si>
  <si>
    <t>Klupe</t>
  </si>
  <si>
    <t>Usluge odvoza i zbrinjavanja otpadnih voda</t>
  </si>
  <si>
    <t>Najamnine i zakupnine zgrade</t>
  </si>
  <si>
    <t>Uređenje parkirališta T4-brigi</t>
  </si>
  <si>
    <t>Veterinarske usluge pristojba za kontrolu hrane  T i R</t>
  </si>
  <si>
    <t xml:space="preserve">Usluge održavanja sustava  M.parking </t>
  </si>
  <si>
    <t xml:space="preserve">Tehnički i periodički pregled vozila </t>
  </si>
  <si>
    <t>Usluge servisa i rezervni dijelovi sustrava parking</t>
  </si>
  <si>
    <t xml:space="preserve">Usluge servisa vozila </t>
  </si>
  <si>
    <t>Naknada za upravljanje i korištenje grad. parkirališta</t>
  </si>
  <si>
    <t>Troškovi izrade horiz. signalizacije na parkiralištima</t>
  </si>
  <si>
    <t>Tekućeg održavanje RAZNO</t>
  </si>
  <si>
    <t>Naknadno utvrđeni troškovi nabave  robe</t>
  </si>
  <si>
    <t>Prihodi od ukidanja rezerviranja za neiskorišteni GO</t>
  </si>
  <si>
    <t>Prihodi prodaje opreme, zgrade i zemlj.</t>
  </si>
  <si>
    <t>Prihodi od državnih potpora za investicije</t>
  </si>
  <si>
    <t>Otpis obveza (za avanse,  i sl.)</t>
  </si>
  <si>
    <t>2020.g./ 2019. g.   %</t>
  </si>
  <si>
    <t>Rezerviranja za otpremnine</t>
  </si>
  <si>
    <t>Rezerviranja za neiskorišteni godišnji odmor</t>
  </si>
  <si>
    <t>TROŠKOVI OSOBLJA/47/</t>
  </si>
  <si>
    <t>FINANCIJSKI RASHODI /72/</t>
  </si>
  <si>
    <t>IZVANREDNI RASHODI/73/</t>
  </si>
  <si>
    <t>VRIJEDNOSNO USKLAĐ.POTRAŽIVANJA/74/</t>
  </si>
  <si>
    <t>Rezerviranja za započete sudske sporove</t>
  </si>
  <si>
    <t>Prihodi od ukidanja rezerviranja za sud.tr.</t>
  </si>
  <si>
    <t xml:space="preserve">Materijali -razno </t>
  </si>
  <si>
    <t>Otpremnine za mirovinu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</si>
</sst>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  <charset val="238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7"/>
      <name val="Arial"/>
      <family val="2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</font>
    <font>
      <sz val="12"/>
      <name val="Arial"/>
      <family val="2"/>
      <charset val="238"/>
    </font>
    <font>
      <sz val="11"/>
      <name val="Calibri"/>
      <family val="2"/>
      <charset val="238"/>
    </font>
    <font>
      <b/>
      <sz val="14"/>
      <name val="Calibri"/>
      <family val="2"/>
      <charset val="238"/>
      <scheme val="minor"/>
    </font>
    <font>
      <u/>
      <sz val="10"/>
      <name val="Calibri"/>
      <family val="2"/>
      <charset val="238"/>
    </font>
    <font>
      <sz val="1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95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/>
    <xf numFmtId="4" fontId="5" fillId="0" borderId="0" xfId="0" applyNumberFormat="1" applyFont="1"/>
    <xf numFmtId="4" fontId="3" fillId="0" borderId="1" xfId="0" applyNumberFormat="1" applyFont="1" applyBorder="1"/>
    <xf numFmtId="4" fontId="5" fillId="0" borderId="1" xfId="0" applyNumberFormat="1" applyFont="1" applyBorder="1"/>
    <xf numFmtId="0" fontId="5" fillId="0" borderId="1" xfId="0" applyFont="1" applyBorder="1"/>
    <xf numFmtId="0" fontId="3" fillId="0" borderId="1" xfId="0" applyFont="1" applyBorder="1"/>
    <xf numFmtId="0" fontId="2" fillId="0" borderId="1" xfId="0" applyFont="1" applyBorder="1"/>
    <xf numFmtId="4" fontId="3" fillId="0" borderId="2" xfId="0" applyNumberFormat="1" applyFont="1" applyBorder="1"/>
    <xf numFmtId="0" fontId="3" fillId="0" borderId="2" xfId="0" applyFont="1" applyBorder="1"/>
    <xf numFmtId="4" fontId="2" fillId="0" borderId="2" xfId="0" applyNumberFormat="1" applyFont="1" applyBorder="1"/>
    <xf numFmtId="0" fontId="2" fillId="0" borderId="2" xfId="0" applyFont="1" applyBorder="1"/>
    <xf numFmtId="4" fontId="5" fillId="0" borderId="2" xfId="0" applyNumberFormat="1" applyFont="1" applyBorder="1"/>
    <xf numFmtId="0" fontId="5" fillId="0" borderId="2" xfId="0" applyFont="1" applyBorder="1"/>
    <xf numFmtId="0" fontId="6" fillId="0" borderId="4" xfId="0" applyFont="1" applyBorder="1"/>
    <xf numFmtId="0" fontId="6" fillId="0" borderId="5" xfId="0" applyFont="1" applyBorder="1"/>
    <xf numFmtId="4" fontId="3" fillId="0" borderId="6" xfId="0" applyNumberFormat="1" applyFont="1" applyBorder="1"/>
    <xf numFmtId="4" fontId="6" fillId="0" borderId="7" xfId="0" applyNumberFormat="1" applyFont="1" applyBorder="1"/>
    <xf numFmtId="4" fontId="3" fillId="0" borderId="8" xfId="0" applyNumberFormat="1" applyFont="1" applyBorder="1"/>
    <xf numFmtId="4" fontId="6" fillId="0" borderId="9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0" fontId="5" fillId="0" borderId="8" xfId="0" applyFont="1" applyBorder="1"/>
    <xf numFmtId="0" fontId="5" fillId="0" borderId="6" xfId="0" applyFont="1" applyBorder="1"/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4" fontId="5" fillId="0" borderId="14" xfId="0" applyNumberFormat="1" applyFont="1" applyBorder="1"/>
    <xf numFmtId="4" fontId="6" fillId="0" borderId="10" xfId="0" applyNumberFormat="1" applyFont="1" applyBorder="1"/>
    <xf numFmtId="4" fontId="6" fillId="0" borderId="11" xfId="0" applyNumberFormat="1" applyFont="1" applyBorder="1"/>
    <xf numFmtId="0" fontId="6" fillId="0" borderId="16" xfId="0" applyFont="1" applyBorder="1"/>
    <xf numFmtId="0" fontId="6" fillId="0" borderId="17" xfId="0" applyFont="1" applyBorder="1"/>
    <xf numFmtId="0" fontId="9" fillId="0" borderId="3" xfId="0" applyFont="1" applyBorder="1"/>
    <xf numFmtId="0" fontId="9" fillId="0" borderId="4" xfId="0" applyFont="1" applyBorder="1"/>
    <xf numFmtId="0" fontId="9" fillId="0" borderId="5" xfId="0" applyFont="1" applyBorder="1"/>
    <xf numFmtId="4" fontId="9" fillId="0" borderId="7" xfId="0" applyNumberFormat="1" applyFont="1" applyBorder="1"/>
    <xf numFmtId="4" fontId="9" fillId="0" borderId="9" xfId="0" applyNumberFormat="1" applyFont="1" applyBorder="1"/>
    <xf numFmtId="4" fontId="9" fillId="0" borderId="15" xfId="0" applyNumberFormat="1" applyFont="1" applyBorder="1"/>
    <xf numFmtId="4" fontId="9" fillId="0" borderId="12" xfId="0" applyNumberFormat="1" applyFont="1" applyBorder="1"/>
    <xf numFmtId="4" fontId="3" fillId="0" borderId="19" xfId="0" applyNumberFormat="1" applyFont="1" applyBorder="1"/>
    <xf numFmtId="4" fontId="3" fillId="0" borderId="20" xfId="0" applyNumberFormat="1" applyFont="1" applyBorder="1"/>
    <xf numFmtId="4" fontId="6" fillId="0" borderId="21" xfId="0" applyNumberFormat="1" applyFont="1" applyBorder="1"/>
    <xf numFmtId="0" fontId="11" fillId="2" borderId="2" xfId="0" applyFont="1" applyFill="1" applyBorder="1"/>
    <xf numFmtId="0" fontId="4" fillId="0" borderId="0" xfId="0" applyFont="1"/>
    <xf numFmtId="0" fontId="11" fillId="2" borderId="2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left"/>
    </xf>
    <xf numFmtId="0" fontId="8" fillId="0" borderId="0" xfId="0" applyFont="1"/>
    <xf numFmtId="4" fontId="11" fillId="2" borderId="2" xfId="0" applyNumberFormat="1" applyFont="1" applyFill="1" applyBorder="1"/>
    <xf numFmtId="0" fontId="11" fillId="2" borderId="2" xfId="0" applyFont="1" applyFill="1" applyBorder="1" applyAlignment="1">
      <alignment horizontal="left" vertical="top"/>
    </xf>
    <xf numFmtId="4" fontId="10" fillId="2" borderId="10" xfId="0" applyNumberFormat="1" applyFont="1" applyFill="1" applyBorder="1" applyAlignment="1">
      <alignment horizontal="center" vertical="center" wrapText="1"/>
    </xf>
    <xf numFmtId="4" fontId="10" fillId="2" borderId="11" xfId="0" applyNumberFormat="1" applyFont="1" applyFill="1" applyBorder="1" applyAlignment="1">
      <alignment horizontal="center" vertical="top" wrapText="1"/>
    </xf>
    <xf numFmtId="4" fontId="10" fillId="2" borderId="11" xfId="0" applyNumberFormat="1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/>
    </xf>
    <xf numFmtId="4" fontId="11" fillId="2" borderId="14" xfId="0" applyNumberFormat="1" applyFont="1" applyFill="1" applyBorder="1" applyAlignment="1">
      <alignment horizontal="left"/>
    </xf>
    <xf numFmtId="0" fontId="11" fillId="2" borderId="23" xfId="0" applyFont="1" applyFill="1" applyBorder="1" applyAlignment="1">
      <alignment horizontal="center"/>
    </xf>
    <xf numFmtId="4" fontId="11" fillId="2" borderId="23" xfId="0" applyNumberFormat="1" applyFont="1" applyFill="1" applyBorder="1" applyAlignment="1">
      <alignment horizontal="left"/>
    </xf>
    <xf numFmtId="0" fontId="11" fillId="2" borderId="11" xfId="0" applyFont="1" applyFill="1" applyBorder="1"/>
    <xf numFmtId="4" fontId="10" fillId="2" borderId="11" xfId="0" applyNumberFormat="1" applyFont="1" applyFill="1" applyBorder="1" applyAlignment="1">
      <alignment horizontal="left"/>
    </xf>
    <xf numFmtId="0" fontId="11" fillId="2" borderId="1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left"/>
    </xf>
    <xf numFmtId="0" fontId="11" fillId="2" borderId="11" xfId="0" applyFont="1" applyFill="1" applyBorder="1" applyAlignment="1">
      <alignment horizontal="center"/>
    </xf>
    <xf numFmtId="1" fontId="10" fillId="2" borderId="11" xfId="0" applyNumberFormat="1" applyFont="1" applyFill="1" applyBorder="1" applyAlignment="1">
      <alignment horizontal="center" wrapText="1"/>
    </xf>
    <xf numFmtId="0" fontId="11" fillId="2" borderId="23" xfId="0" applyFont="1" applyFill="1" applyBorder="1"/>
    <xf numFmtId="0" fontId="10" fillId="2" borderId="11" xfId="0" applyFont="1" applyFill="1" applyBorder="1"/>
    <xf numFmtId="0" fontId="11" fillId="2" borderId="14" xfId="0" applyFont="1" applyFill="1" applyBorder="1"/>
    <xf numFmtId="0" fontId="11" fillId="2" borderId="1" xfId="0" applyFont="1" applyFill="1" applyBorder="1"/>
    <xf numFmtId="1" fontId="10" fillId="2" borderId="11" xfId="0" applyNumberFormat="1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right"/>
    </xf>
    <xf numFmtId="4" fontId="10" fillId="2" borderId="1" xfId="0" applyNumberFormat="1" applyFont="1" applyFill="1" applyBorder="1" applyAlignment="1">
      <alignment horizontal="left"/>
    </xf>
    <xf numFmtId="1" fontId="10" fillId="2" borderId="10" xfId="0" applyNumberFormat="1" applyFont="1" applyFill="1" applyBorder="1" applyAlignment="1">
      <alignment horizontal="right" wrapText="1"/>
    </xf>
    <xf numFmtId="0" fontId="10" fillId="2" borderId="26" xfId="0" applyFont="1" applyFill="1" applyBorder="1"/>
    <xf numFmtId="4" fontId="12" fillId="3" borderId="0" xfId="0" applyNumberFormat="1" applyFont="1" applyFill="1"/>
    <xf numFmtId="4" fontId="13" fillId="3" borderId="12" xfId="0" applyNumberFormat="1" applyFont="1" applyFill="1" applyBorder="1" applyAlignment="1"/>
    <xf numFmtId="49" fontId="13" fillId="3" borderId="12" xfId="0" applyNumberFormat="1" applyFont="1" applyFill="1" applyBorder="1" applyAlignment="1">
      <alignment horizontal="center" vertical="center" wrapText="1"/>
    </xf>
    <xf numFmtId="4" fontId="15" fillId="0" borderId="0" xfId="0" applyNumberFormat="1" applyFont="1"/>
    <xf numFmtId="0" fontId="17" fillId="0" borderId="0" xfId="0" applyFont="1"/>
    <xf numFmtId="0" fontId="19" fillId="0" borderId="0" xfId="0" applyFont="1"/>
    <xf numFmtId="1" fontId="10" fillId="2" borderId="18" xfId="0" applyNumberFormat="1" applyFont="1" applyFill="1" applyBorder="1" applyAlignment="1">
      <alignment horizontal="center" wrapText="1"/>
    </xf>
    <xf numFmtId="4" fontId="13" fillId="3" borderId="12" xfId="0" applyNumberFormat="1" applyFont="1" applyFill="1" applyBorder="1" applyAlignment="1">
      <alignment horizontal="right"/>
    </xf>
    <xf numFmtId="0" fontId="11" fillId="2" borderId="10" xfId="0" applyFont="1" applyFill="1" applyBorder="1"/>
    <xf numFmtId="4" fontId="13" fillId="3" borderId="12" xfId="0" applyNumberFormat="1" applyFont="1" applyFill="1" applyBorder="1"/>
    <xf numFmtId="0" fontId="11" fillId="2" borderId="24" xfId="0" applyNumberFormat="1" applyFont="1" applyFill="1" applyBorder="1" applyAlignment="1">
      <alignment horizontal="center"/>
    </xf>
    <xf numFmtId="4" fontId="12" fillId="3" borderId="32" xfId="0" applyNumberFormat="1" applyFont="1" applyFill="1" applyBorder="1"/>
    <xf numFmtId="0" fontId="11" fillId="2" borderId="8" xfId="0" applyNumberFormat="1" applyFont="1" applyFill="1" applyBorder="1" applyAlignment="1">
      <alignment horizontal="center"/>
    </xf>
    <xf numFmtId="4" fontId="12" fillId="3" borderId="9" xfId="0" applyNumberFormat="1" applyFont="1" applyFill="1" applyBorder="1"/>
    <xf numFmtId="1" fontId="11" fillId="2" borderId="24" xfId="0" applyNumberFormat="1" applyFont="1" applyFill="1" applyBorder="1" applyAlignment="1">
      <alignment horizontal="center"/>
    </xf>
    <xf numFmtId="1" fontId="11" fillId="2" borderId="8" xfId="0" applyNumberFormat="1" applyFont="1" applyFill="1" applyBorder="1" applyAlignment="1">
      <alignment horizontal="center"/>
    </xf>
    <xf numFmtId="49" fontId="11" fillId="2" borderId="8" xfId="0" applyNumberFormat="1" applyFont="1" applyFill="1" applyBorder="1" applyAlignment="1">
      <alignment horizontal="center"/>
    </xf>
    <xf numFmtId="4" fontId="12" fillId="3" borderId="15" xfId="0" applyNumberFormat="1" applyFont="1" applyFill="1" applyBorder="1"/>
    <xf numFmtId="1" fontId="11" fillId="2" borderId="13" xfId="0" applyNumberFormat="1" applyFont="1" applyFill="1" applyBorder="1" applyAlignment="1">
      <alignment horizontal="center"/>
    </xf>
    <xf numFmtId="1" fontId="11" fillId="2" borderId="10" xfId="0" applyNumberFormat="1" applyFont="1" applyFill="1" applyBorder="1" applyAlignment="1">
      <alignment horizontal="center"/>
    </xf>
    <xf numFmtId="0" fontId="11" fillId="2" borderId="24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13" xfId="0" applyNumberFormat="1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4" fontId="12" fillId="3" borderId="7" xfId="0" applyNumberFormat="1" applyFont="1" applyFill="1" applyBorder="1"/>
    <xf numFmtId="0" fontId="11" fillId="2" borderId="13" xfId="0" applyFont="1" applyFill="1" applyBorder="1" applyAlignment="1">
      <alignment horizontal="center"/>
    </xf>
    <xf numFmtId="0" fontId="11" fillId="2" borderId="25" xfId="0" applyFont="1" applyFill="1" applyBorder="1"/>
    <xf numFmtId="4" fontId="13" fillId="3" borderId="33" xfId="0" applyNumberFormat="1" applyFont="1" applyFill="1" applyBorder="1" applyAlignment="1"/>
    <xf numFmtId="0" fontId="11" fillId="2" borderId="35" xfId="0" applyFont="1" applyFill="1" applyBorder="1" applyAlignment="1">
      <alignment horizontal="center"/>
    </xf>
    <xf numFmtId="0" fontId="11" fillId="2" borderId="36" xfId="0" applyFont="1" applyFill="1" applyBorder="1"/>
    <xf numFmtId="4" fontId="13" fillId="3" borderId="7" xfId="0" applyNumberFormat="1" applyFont="1" applyFill="1" applyBorder="1" applyAlignment="1">
      <alignment horizontal="right"/>
    </xf>
    <xf numFmtId="4" fontId="13" fillId="3" borderId="12" xfId="0" applyNumberFormat="1" applyFont="1" applyFill="1" applyBorder="1" applyAlignment="1">
      <alignment vertical="center" wrapText="1"/>
    </xf>
    <xf numFmtId="4" fontId="12" fillId="3" borderId="32" xfId="0" applyNumberFormat="1" applyFont="1" applyFill="1" applyBorder="1" applyAlignment="1">
      <alignment vertical="top" wrapText="1"/>
    </xf>
    <xf numFmtId="4" fontId="12" fillId="3" borderId="9" xfId="0" applyNumberFormat="1" applyFont="1" applyFill="1" applyBorder="1" applyAlignment="1">
      <alignment vertical="top" wrapText="1"/>
    </xf>
    <xf numFmtId="4" fontId="12" fillId="3" borderId="15" xfId="0" applyNumberFormat="1" applyFont="1" applyFill="1" applyBorder="1" applyAlignment="1">
      <alignment vertical="top" wrapText="1"/>
    </xf>
    <xf numFmtId="1" fontId="11" fillId="2" borderId="38" xfId="0" applyNumberFormat="1" applyFont="1" applyFill="1" applyBorder="1" applyAlignment="1">
      <alignment horizontal="center"/>
    </xf>
    <xf numFmtId="1" fontId="11" fillId="2" borderId="39" xfId="0" applyNumberFormat="1" applyFont="1" applyFill="1" applyBorder="1" applyAlignment="1">
      <alignment horizontal="center"/>
    </xf>
    <xf numFmtId="0" fontId="0" fillId="0" borderId="0" xfId="0" applyFont="1"/>
    <xf numFmtId="4" fontId="12" fillId="3" borderId="2" xfId="0" applyNumberFormat="1" applyFont="1" applyFill="1" applyBorder="1"/>
    <xf numFmtId="0" fontId="11" fillId="3" borderId="2" xfId="0" applyFont="1" applyFill="1" applyBorder="1"/>
    <xf numFmtId="4" fontId="12" fillId="3" borderId="37" xfId="0" applyNumberFormat="1" applyFont="1" applyFill="1" applyBorder="1"/>
    <xf numFmtId="0" fontId="11" fillId="2" borderId="41" xfId="0" applyFont="1" applyFill="1" applyBorder="1" applyAlignment="1">
      <alignment horizontal="center"/>
    </xf>
    <xf numFmtId="4" fontId="10" fillId="2" borderId="41" xfId="0" applyNumberFormat="1" applyFont="1" applyFill="1" applyBorder="1" applyAlignment="1">
      <alignment horizontal="left"/>
    </xf>
    <xf numFmtId="4" fontId="13" fillId="3" borderId="41" xfId="0" applyNumberFormat="1" applyFont="1" applyFill="1" applyBorder="1" applyAlignment="1"/>
    <xf numFmtId="0" fontId="11" fillId="2" borderId="0" xfId="0" applyFont="1" applyFill="1" applyBorder="1" applyAlignment="1">
      <alignment horizontal="center"/>
    </xf>
    <xf numFmtId="4" fontId="10" fillId="2" borderId="0" xfId="0" applyNumberFormat="1" applyFont="1" applyFill="1" applyBorder="1" applyAlignment="1">
      <alignment horizontal="left"/>
    </xf>
    <xf numFmtId="4" fontId="13" fillId="3" borderId="0" xfId="0" applyNumberFormat="1" applyFont="1" applyFill="1" applyBorder="1" applyAlignment="1"/>
    <xf numFmtId="1" fontId="10" fillId="2" borderId="10" xfId="0" applyNumberFormat="1" applyFont="1" applyFill="1" applyBorder="1" applyAlignment="1">
      <alignment horizontal="center" wrapText="1"/>
    </xf>
    <xf numFmtId="0" fontId="10" fillId="2" borderId="24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17" fontId="10" fillId="2" borderId="8" xfId="0" applyNumberFormat="1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1" fillId="2" borderId="40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6" fillId="2" borderId="0" xfId="0" applyFont="1" applyFill="1" applyAlignment="1">
      <alignment horizontal="left"/>
    </xf>
    <xf numFmtId="0" fontId="11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1" fillId="2" borderId="0" xfId="0" applyFont="1" applyFill="1" applyBorder="1"/>
    <xf numFmtId="0" fontId="10" fillId="2" borderId="0" xfId="0" applyFont="1" applyFill="1" applyBorder="1"/>
    <xf numFmtId="4" fontId="12" fillId="3" borderId="42" xfId="0" applyNumberFormat="1" applyFont="1" applyFill="1" applyBorder="1"/>
    <xf numFmtId="0" fontId="18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11" fillId="2" borderId="22" xfId="0" applyFont="1" applyFill="1" applyBorder="1" applyAlignment="1">
      <alignment horizontal="center"/>
    </xf>
    <xf numFmtId="4" fontId="12" fillId="3" borderId="0" xfId="0" applyNumberFormat="1" applyFont="1" applyFill="1" applyBorder="1"/>
    <xf numFmtId="10" fontId="17" fillId="0" borderId="0" xfId="0" applyNumberFormat="1" applyFont="1"/>
    <xf numFmtId="10" fontId="4" fillId="0" borderId="0" xfId="0" applyNumberFormat="1" applyFont="1"/>
    <xf numFmtId="10" fontId="21" fillId="0" borderId="0" xfId="0" applyNumberFormat="1" applyFont="1"/>
    <xf numFmtId="10" fontId="12" fillId="3" borderId="7" xfId="0" applyNumberFormat="1" applyFont="1" applyFill="1" applyBorder="1" applyAlignment="1">
      <alignment horizontal="right"/>
    </xf>
    <xf numFmtId="10" fontId="13" fillId="3" borderId="43" xfId="0" applyNumberFormat="1" applyFont="1" applyFill="1" applyBorder="1" applyAlignment="1">
      <alignment horizontal="right"/>
    </xf>
    <xf numFmtId="10" fontId="13" fillId="3" borderId="17" xfId="0" applyNumberFormat="1" applyFont="1" applyFill="1" applyBorder="1" applyAlignment="1">
      <alignment horizontal="right"/>
    </xf>
    <xf numFmtId="10" fontId="13" fillId="3" borderId="17" xfId="0" applyNumberFormat="1" applyFont="1" applyFill="1" applyBorder="1" applyAlignment="1">
      <alignment horizontal="center" vertical="center" wrapText="1"/>
    </xf>
    <xf numFmtId="10" fontId="12" fillId="3" borderId="40" xfId="0" applyNumberFormat="1" applyFont="1" applyFill="1" applyBorder="1" applyAlignment="1">
      <alignment horizontal="right"/>
    </xf>
    <xf numFmtId="10" fontId="12" fillId="3" borderId="4" xfId="0" applyNumberFormat="1" applyFont="1" applyFill="1" applyBorder="1" applyAlignment="1">
      <alignment horizontal="right"/>
    </xf>
    <xf numFmtId="10" fontId="12" fillId="3" borderId="16" xfId="0" applyNumberFormat="1" applyFont="1" applyFill="1" applyBorder="1" applyAlignment="1">
      <alignment horizontal="right"/>
    </xf>
    <xf numFmtId="10" fontId="12" fillId="3" borderId="41" xfId="0" applyNumberFormat="1" applyFont="1" applyFill="1" applyBorder="1" applyAlignment="1">
      <alignment horizontal="right"/>
    </xf>
    <xf numFmtId="10" fontId="12" fillId="3" borderId="0" xfId="0" applyNumberFormat="1" applyFont="1" applyFill="1" applyBorder="1" applyAlignment="1">
      <alignment horizontal="right"/>
    </xf>
    <xf numFmtId="0" fontId="10" fillId="2" borderId="22" xfId="0" applyFont="1" applyFill="1" applyBorder="1" applyAlignment="1">
      <alignment horizontal="center"/>
    </xf>
    <xf numFmtId="4" fontId="10" fillId="2" borderId="22" xfId="0" applyNumberFormat="1" applyFont="1" applyFill="1" applyBorder="1" applyAlignment="1">
      <alignment horizontal="left"/>
    </xf>
    <xf numFmtId="4" fontId="13" fillId="3" borderId="22" xfId="0" applyNumberFormat="1" applyFont="1" applyFill="1" applyBorder="1" applyAlignment="1"/>
    <xf numFmtId="10" fontId="12" fillId="3" borderId="22" xfId="0" applyNumberFormat="1" applyFont="1" applyFill="1" applyBorder="1" applyAlignment="1">
      <alignment horizontal="right"/>
    </xf>
    <xf numFmtId="10" fontId="12" fillId="3" borderId="44" xfId="0" applyNumberFormat="1" applyFont="1" applyFill="1" applyBorder="1" applyAlignment="1">
      <alignment horizontal="right"/>
    </xf>
    <xf numFmtId="10" fontId="12" fillId="3" borderId="45" xfId="0" applyNumberFormat="1" applyFont="1" applyFill="1" applyBorder="1" applyAlignment="1">
      <alignment horizontal="right"/>
    </xf>
    <xf numFmtId="10" fontId="12" fillId="3" borderId="9" xfId="0" applyNumberFormat="1" applyFont="1" applyFill="1" applyBorder="1" applyAlignment="1">
      <alignment horizontal="right"/>
    </xf>
    <xf numFmtId="10" fontId="12" fillId="3" borderId="37" xfId="0" applyNumberFormat="1" applyFont="1" applyFill="1" applyBorder="1" applyAlignment="1">
      <alignment horizontal="right"/>
    </xf>
    <xf numFmtId="4" fontId="4" fillId="0" borderId="0" xfId="0" applyNumberFormat="1" applyFont="1"/>
    <xf numFmtId="4" fontId="0" fillId="0" borderId="0" xfId="0" applyNumberFormat="1"/>
    <xf numFmtId="4" fontId="17" fillId="0" borderId="0" xfId="0" applyNumberFormat="1" applyFont="1"/>
    <xf numFmtId="4" fontId="19" fillId="0" borderId="0" xfId="0" applyNumberFormat="1" applyFont="1"/>
    <xf numFmtId="4" fontId="8" fillId="0" borderId="0" xfId="0" applyNumberFormat="1" applyFont="1"/>
    <xf numFmtId="0" fontId="10" fillId="2" borderId="46" xfId="0" applyFont="1" applyFill="1" applyBorder="1" applyAlignment="1">
      <alignment horizontal="center"/>
    </xf>
    <xf numFmtId="0" fontId="11" fillId="2" borderId="47" xfId="0" applyFont="1" applyFill="1" applyBorder="1" applyAlignment="1">
      <alignment horizontal="center"/>
    </xf>
    <xf numFmtId="0" fontId="11" fillId="2" borderId="47" xfId="0" applyFont="1" applyFill="1" applyBorder="1"/>
    <xf numFmtId="4" fontId="12" fillId="3" borderId="47" xfId="0" applyNumberFormat="1" applyFont="1" applyFill="1" applyBorder="1"/>
    <xf numFmtId="10" fontId="12" fillId="3" borderId="48" xfId="0" applyNumberFormat="1" applyFont="1" applyFill="1" applyBorder="1" applyAlignment="1">
      <alignment horizontal="right"/>
    </xf>
    <xf numFmtId="4" fontId="12" fillId="3" borderId="4" xfId="0" applyNumberFormat="1" applyFont="1" applyFill="1" applyBorder="1"/>
    <xf numFmtId="0" fontId="0" fillId="3" borderId="0" xfId="0" applyFont="1" applyFill="1" applyAlignment="1">
      <alignment horizontal="left"/>
    </xf>
    <xf numFmtId="0" fontId="16" fillId="3" borderId="0" xfId="0" applyFont="1" applyFill="1" applyAlignment="1">
      <alignment horizontal="left"/>
    </xf>
    <xf numFmtId="0" fontId="19" fillId="3" borderId="0" xfId="0" applyFont="1" applyFill="1" applyBorder="1" applyAlignment="1">
      <alignment horizontal="left"/>
    </xf>
    <xf numFmtId="0" fontId="0" fillId="3" borderId="0" xfId="0" applyFont="1" applyFill="1"/>
    <xf numFmtId="4" fontId="15" fillId="3" borderId="0" xfId="0" applyNumberFormat="1" applyFont="1" applyFill="1"/>
    <xf numFmtId="0" fontId="11" fillId="2" borderId="22" xfId="0" applyFont="1" applyFill="1" applyBorder="1" applyAlignment="1">
      <alignment horizontal="center"/>
    </xf>
    <xf numFmtId="0" fontId="19" fillId="0" borderId="0" xfId="0" applyFont="1" applyBorder="1" applyAlignment="1">
      <alignment horizontal="left"/>
    </xf>
  </cellXfs>
  <cellStyles count="2">
    <cellStyle name="Normalno" xfId="0" builtinId="0"/>
    <cellStyle name="Normal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30480</xdr:rowOff>
    </xdr:from>
    <xdr:to>
      <xdr:col>2</xdr:col>
      <xdr:colOff>681990</xdr:colOff>
      <xdr:row>3</xdr:row>
      <xdr:rowOff>46355</xdr:rowOff>
    </xdr:to>
    <xdr:pic>
      <xdr:nvPicPr>
        <xdr:cNvPr id="5" name="Slika 3">
          <a:extLst>
            <a:ext uri="{FF2B5EF4-FFF2-40B4-BE49-F238E27FC236}">
              <a16:creationId xmlns:a16="http://schemas.microsoft.com/office/drawing/2014/main" id="{77C720AD-4251-48D5-AC7A-F1DBD54BB92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0480"/>
          <a:ext cx="1623060" cy="495935"/>
        </a:xfrm>
        <a:prstGeom prst="rect">
          <a:avLst/>
        </a:prstGeom>
        <a:effectLst/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101"/>
  <sheetViews>
    <sheetView workbookViewId="0">
      <selection activeCell="C7" sqref="C7"/>
    </sheetView>
  </sheetViews>
  <sheetFormatPr defaultRowHeight="12.75" x14ac:dyDescent="0.2"/>
  <cols>
    <col min="1" max="1" width="25.5703125" customWidth="1"/>
    <col min="2" max="2" width="8.85546875" customWidth="1"/>
    <col min="3" max="3" width="8.5703125" customWidth="1"/>
    <col min="4" max="4" width="10.42578125" customWidth="1"/>
    <col min="5" max="5" width="9" customWidth="1"/>
    <col min="6" max="6" width="8.5703125" customWidth="1"/>
    <col min="7" max="7" width="11.5703125" customWidth="1"/>
    <col min="8" max="8" width="7.5703125" customWidth="1"/>
    <col min="9" max="9" width="8.85546875" customWidth="1"/>
    <col min="10" max="10" width="8.5703125" customWidth="1"/>
    <col min="11" max="11" width="7.5703125" customWidth="1"/>
    <col min="12" max="12" width="9.42578125" customWidth="1"/>
    <col min="13" max="13" width="10" customWidth="1"/>
    <col min="14" max="14" width="9.42578125" customWidth="1"/>
  </cols>
  <sheetData>
    <row r="3" spans="1:14" ht="15.75" x14ac:dyDescent="0.25">
      <c r="B3" s="1" t="s">
        <v>107</v>
      </c>
    </row>
    <row r="5" spans="1:14" ht="13.5" thickBot="1" x14ac:dyDescent="0.25"/>
    <row r="6" spans="1:14" ht="13.5" thickBot="1" x14ac:dyDescent="0.25">
      <c r="A6" s="2"/>
      <c r="B6" s="26" t="s">
        <v>0</v>
      </c>
      <c r="C6" s="27" t="s">
        <v>7</v>
      </c>
      <c r="D6" s="27" t="s">
        <v>1</v>
      </c>
      <c r="E6" s="27" t="s">
        <v>2</v>
      </c>
      <c r="F6" s="27" t="s">
        <v>3</v>
      </c>
      <c r="G6" s="27" t="s">
        <v>8</v>
      </c>
      <c r="H6" s="27" t="s">
        <v>4</v>
      </c>
      <c r="I6" s="27" t="s">
        <v>9</v>
      </c>
      <c r="J6" s="27" t="s">
        <v>5</v>
      </c>
      <c r="K6" s="27" t="s">
        <v>6</v>
      </c>
      <c r="L6" s="27" t="s">
        <v>10</v>
      </c>
      <c r="M6" s="27" t="s">
        <v>11</v>
      </c>
      <c r="N6" s="28" t="s">
        <v>13</v>
      </c>
    </row>
    <row r="7" spans="1:14" x14ac:dyDescent="0.2">
      <c r="A7" s="36" t="s">
        <v>12</v>
      </c>
      <c r="B7" s="43">
        <v>2214900</v>
      </c>
      <c r="C7" s="44">
        <v>915692.82</v>
      </c>
      <c r="D7" s="44">
        <v>1255110</v>
      </c>
      <c r="E7" s="44">
        <v>1561505</v>
      </c>
      <c r="F7" s="44">
        <v>739776.6</v>
      </c>
      <c r="G7" s="44">
        <v>1243492.3500000001</v>
      </c>
      <c r="H7" s="44">
        <v>518286.6</v>
      </c>
      <c r="I7" s="44">
        <v>400869.97</v>
      </c>
      <c r="J7" s="44">
        <v>1033620</v>
      </c>
      <c r="K7" s="44">
        <v>496137.6</v>
      </c>
      <c r="L7" s="44">
        <v>671853</v>
      </c>
      <c r="M7" s="44">
        <v>1948159.59</v>
      </c>
      <c r="N7" s="45">
        <f>SUM(B7:M7)</f>
        <v>12999403.529999999</v>
      </c>
    </row>
    <row r="8" spans="1:14" x14ac:dyDescent="0.2">
      <c r="A8" s="37" t="s">
        <v>14</v>
      </c>
      <c r="B8" s="20">
        <v>110000</v>
      </c>
      <c r="C8" s="11"/>
      <c r="D8" s="11"/>
      <c r="E8" s="11"/>
      <c r="F8" s="11"/>
      <c r="G8" s="11"/>
      <c r="H8" s="11"/>
      <c r="I8" s="11"/>
      <c r="J8" s="11"/>
      <c r="K8" s="10">
        <f>522+50+2200+1500+3000</f>
        <v>7272</v>
      </c>
      <c r="L8" s="11"/>
      <c r="M8" s="11"/>
      <c r="N8" s="21">
        <f t="shared" ref="N8:N64" si="0">SUM(B8:M8)</f>
        <v>117272</v>
      </c>
    </row>
    <row r="9" spans="1:14" x14ac:dyDescent="0.2">
      <c r="A9" s="38" t="s">
        <v>15</v>
      </c>
      <c r="B9" s="18">
        <v>35000</v>
      </c>
      <c r="C9" s="5">
        <v>12000</v>
      </c>
      <c r="D9" s="8"/>
      <c r="E9" s="8"/>
      <c r="F9" s="8"/>
      <c r="G9" s="5">
        <v>4000</v>
      </c>
      <c r="H9" s="5">
        <v>6000</v>
      </c>
      <c r="I9" s="8"/>
      <c r="J9" s="8"/>
      <c r="K9" s="8"/>
      <c r="L9" s="5">
        <v>30000</v>
      </c>
      <c r="M9" s="5">
        <v>43000</v>
      </c>
      <c r="N9" s="19">
        <f t="shared" si="0"/>
        <v>130000</v>
      </c>
    </row>
    <row r="10" spans="1:14" x14ac:dyDescent="0.2">
      <c r="A10" s="37" t="s">
        <v>16</v>
      </c>
      <c r="B10" s="20">
        <v>55000</v>
      </c>
      <c r="C10" s="11"/>
      <c r="D10" s="11"/>
      <c r="E10" s="11"/>
      <c r="F10" s="11"/>
      <c r="G10" s="10">
        <v>15000</v>
      </c>
      <c r="H10" s="11"/>
      <c r="I10" s="10">
        <v>30000</v>
      </c>
      <c r="J10" s="11"/>
      <c r="K10" s="11"/>
      <c r="L10" s="11"/>
      <c r="M10" s="11"/>
      <c r="N10" s="21">
        <f t="shared" si="0"/>
        <v>100000</v>
      </c>
    </row>
    <row r="11" spans="1:14" x14ac:dyDescent="0.2">
      <c r="A11" s="38" t="s">
        <v>17</v>
      </c>
      <c r="B11" s="18">
        <v>30000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19">
        <f t="shared" si="0"/>
        <v>30000</v>
      </c>
    </row>
    <row r="12" spans="1:14" x14ac:dyDescent="0.2">
      <c r="A12" s="37" t="s">
        <v>18</v>
      </c>
      <c r="B12" s="20">
        <v>10000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21">
        <f t="shared" si="0"/>
        <v>10000</v>
      </c>
    </row>
    <row r="13" spans="1:14" x14ac:dyDescent="0.2">
      <c r="A13" s="38" t="s">
        <v>19</v>
      </c>
      <c r="B13" s="18">
        <v>15000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9">
        <f t="shared" si="0"/>
        <v>15000</v>
      </c>
    </row>
    <row r="14" spans="1:14" x14ac:dyDescent="0.2">
      <c r="A14" s="37" t="s">
        <v>20</v>
      </c>
      <c r="B14" s="20">
        <v>15000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21">
        <f t="shared" si="0"/>
        <v>15000</v>
      </c>
    </row>
    <row r="15" spans="1:14" x14ac:dyDescent="0.2">
      <c r="A15" s="38" t="s">
        <v>21</v>
      </c>
      <c r="B15" s="18">
        <v>30000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9">
        <f t="shared" si="0"/>
        <v>30000</v>
      </c>
    </row>
    <row r="16" spans="1:14" x14ac:dyDescent="0.2">
      <c r="A16" s="37" t="s">
        <v>22</v>
      </c>
      <c r="B16" s="20">
        <v>25000</v>
      </c>
      <c r="C16" s="10">
        <v>3000</v>
      </c>
      <c r="D16" s="11"/>
      <c r="E16" s="11"/>
      <c r="F16" s="11"/>
      <c r="G16" s="11"/>
      <c r="H16" s="11"/>
      <c r="I16" s="11"/>
      <c r="J16" s="11"/>
      <c r="K16" s="10">
        <v>12000</v>
      </c>
      <c r="L16" s="11"/>
      <c r="M16" s="11"/>
      <c r="N16" s="21">
        <f t="shared" si="0"/>
        <v>40000</v>
      </c>
    </row>
    <row r="17" spans="1:14" x14ac:dyDescent="0.2">
      <c r="A17" s="38" t="s">
        <v>23</v>
      </c>
      <c r="B17" s="18">
        <v>77000</v>
      </c>
      <c r="C17" s="5">
        <v>3000</v>
      </c>
      <c r="D17" s="8"/>
      <c r="E17" s="8"/>
      <c r="F17" s="8"/>
      <c r="G17" s="8"/>
      <c r="H17" s="8"/>
      <c r="I17" s="8"/>
      <c r="J17" s="8"/>
      <c r="K17" s="5">
        <v>7000</v>
      </c>
      <c r="L17" s="8"/>
      <c r="M17" s="8"/>
      <c r="N17" s="19">
        <f t="shared" si="0"/>
        <v>87000</v>
      </c>
    </row>
    <row r="18" spans="1:14" x14ac:dyDescent="0.2">
      <c r="A18" s="37" t="s">
        <v>24</v>
      </c>
      <c r="B18" s="20">
        <v>100000</v>
      </c>
      <c r="C18" s="11"/>
      <c r="D18" s="11"/>
      <c r="E18" s="11"/>
      <c r="F18" s="10">
        <v>50000</v>
      </c>
      <c r="G18" s="11"/>
      <c r="H18" s="11"/>
      <c r="I18" s="11"/>
      <c r="J18" s="11"/>
      <c r="K18" s="11"/>
      <c r="L18" s="10">
        <v>5000</v>
      </c>
      <c r="M18" s="10"/>
      <c r="N18" s="21">
        <f t="shared" si="0"/>
        <v>155000</v>
      </c>
    </row>
    <row r="19" spans="1:14" x14ac:dyDescent="0.2">
      <c r="A19" s="38" t="s">
        <v>25</v>
      </c>
      <c r="B19" s="18">
        <v>60000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19">
        <f t="shared" si="0"/>
        <v>60000</v>
      </c>
    </row>
    <row r="20" spans="1:14" x14ac:dyDescent="0.2">
      <c r="A20" s="37" t="s">
        <v>26</v>
      </c>
      <c r="B20" s="20">
        <v>50000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21">
        <f t="shared" si="0"/>
        <v>50000</v>
      </c>
    </row>
    <row r="21" spans="1:14" x14ac:dyDescent="0.2">
      <c r="A21" s="38" t="s">
        <v>27</v>
      </c>
      <c r="B21" s="18">
        <v>100000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9">
        <f t="shared" si="0"/>
        <v>100000</v>
      </c>
    </row>
    <row r="22" spans="1:14" x14ac:dyDescent="0.2">
      <c r="A22" s="37" t="s">
        <v>28</v>
      </c>
      <c r="B22" s="20">
        <v>50000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21">
        <f t="shared" si="0"/>
        <v>50000</v>
      </c>
    </row>
    <row r="23" spans="1:14" x14ac:dyDescent="0.2">
      <c r="A23" s="38" t="s">
        <v>29</v>
      </c>
      <c r="B23" s="18">
        <v>15000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19">
        <f t="shared" si="0"/>
        <v>15000</v>
      </c>
    </row>
    <row r="24" spans="1:14" x14ac:dyDescent="0.2">
      <c r="A24" s="37" t="s">
        <v>30</v>
      </c>
      <c r="B24" s="20">
        <v>20000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21">
        <f t="shared" si="0"/>
        <v>20000</v>
      </c>
    </row>
    <row r="25" spans="1:14" x14ac:dyDescent="0.2">
      <c r="A25" s="38" t="s">
        <v>31</v>
      </c>
      <c r="B25" s="18">
        <v>22000</v>
      </c>
      <c r="C25" s="5">
        <v>128000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19">
        <f t="shared" si="0"/>
        <v>150000</v>
      </c>
    </row>
    <row r="26" spans="1:14" x14ac:dyDescent="0.2">
      <c r="A26" s="37" t="s">
        <v>32</v>
      </c>
      <c r="B26" s="20">
        <v>60000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21">
        <f t="shared" si="0"/>
        <v>60000</v>
      </c>
    </row>
    <row r="27" spans="1:14" x14ac:dyDescent="0.2">
      <c r="A27" s="38" t="s">
        <v>33</v>
      </c>
      <c r="B27" s="18">
        <v>60000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5">
        <f>25000+15000+5000+5000+18000</f>
        <v>68000</v>
      </c>
      <c r="N27" s="39">
        <f t="shared" si="0"/>
        <v>128000</v>
      </c>
    </row>
    <row r="28" spans="1:14" x14ac:dyDescent="0.2">
      <c r="A28" s="37" t="s">
        <v>67</v>
      </c>
      <c r="B28" s="20">
        <v>20000</v>
      </c>
      <c r="C28" s="10">
        <v>30000</v>
      </c>
      <c r="D28" s="13"/>
      <c r="E28" s="10">
        <v>50000</v>
      </c>
      <c r="F28" s="13"/>
      <c r="G28" s="13"/>
      <c r="H28" s="13"/>
      <c r="I28" s="13"/>
      <c r="J28" s="13"/>
      <c r="K28" s="13"/>
      <c r="L28" s="13"/>
      <c r="M28" s="13"/>
      <c r="N28" s="40">
        <f t="shared" si="0"/>
        <v>100000</v>
      </c>
    </row>
    <row r="29" spans="1:14" x14ac:dyDescent="0.2">
      <c r="A29" s="38" t="s">
        <v>34</v>
      </c>
      <c r="B29" s="18">
        <v>10000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39">
        <f t="shared" si="0"/>
        <v>10000</v>
      </c>
    </row>
    <row r="30" spans="1:14" x14ac:dyDescent="0.2">
      <c r="A30" s="37" t="s">
        <v>35</v>
      </c>
      <c r="B30" s="20">
        <v>30000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0">
        <v>50000</v>
      </c>
      <c r="N30" s="40">
        <f t="shared" si="0"/>
        <v>80000</v>
      </c>
    </row>
    <row r="31" spans="1:14" x14ac:dyDescent="0.2">
      <c r="A31" s="38" t="s">
        <v>36</v>
      </c>
      <c r="B31" s="18">
        <v>50000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39">
        <f t="shared" si="0"/>
        <v>50000</v>
      </c>
    </row>
    <row r="32" spans="1:14" x14ac:dyDescent="0.2">
      <c r="A32" s="37" t="s">
        <v>37</v>
      </c>
      <c r="B32" s="20">
        <v>10000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40">
        <f t="shared" si="0"/>
        <v>10000</v>
      </c>
    </row>
    <row r="33" spans="1:14" x14ac:dyDescent="0.2">
      <c r="A33" s="38" t="s">
        <v>38</v>
      </c>
      <c r="B33" s="18">
        <v>50000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39">
        <f t="shared" si="0"/>
        <v>50000</v>
      </c>
    </row>
    <row r="34" spans="1:14" x14ac:dyDescent="0.2">
      <c r="A34" s="37" t="s">
        <v>39</v>
      </c>
      <c r="B34" s="20">
        <v>40000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40">
        <f t="shared" si="0"/>
        <v>40000</v>
      </c>
    </row>
    <row r="35" spans="1:14" x14ac:dyDescent="0.2">
      <c r="A35" s="38" t="s">
        <v>40</v>
      </c>
      <c r="B35" s="18">
        <v>25000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39">
        <f t="shared" si="0"/>
        <v>25000</v>
      </c>
    </row>
    <row r="36" spans="1:14" x14ac:dyDescent="0.2">
      <c r="A36" s="37" t="s">
        <v>41</v>
      </c>
      <c r="B36" s="20">
        <v>30000</v>
      </c>
      <c r="C36" s="13"/>
      <c r="D36" s="13"/>
      <c r="E36" s="13"/>
      <c r="F36" s="13"/>
      <c r="G36" s="13"/>
      <c r="H36" s="13"/>
      <c r="I36" s="13"/>
      <c r="J36" s="13"/>
      <c r="K36" s="12">
        <f>35670.12+9750+1500+3000</f>
        <v>49920.12</v>
      </c>
      <c r="L36" s="13"/>
      <c r="M36" s="13"/>
      <c r="N36" s="40">
        <f t="shared" si="0"/>
        <v>79920.12</v>
      </c>
    </row>
    <row r="37" spans="1:14" x14ac:dyDescent="0.2">
      <c r="A37" s="16" t="s">
        <v>68</v>
      </c>
      <c r="B37" s="23">
        <v>100000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40">
        <f t="shared" si="0"/>
        <v>100000</v>
      </c>
    </row>
    <row r="38" spans="1:14" x14ac:dyDescent="0.2">
      <c r="A38" s="16" t="s">
        <v>42</v>
      </c>
      <c r="B38" s="23">
        <v>8000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40">
        <f t="shared" si="0"/>
        <v>8000</v>
      </c>
    </row>
    <row r="39" spans="1:14" x14ac:dyDescent="0.2">
      <c r="A39" s="17" t="s">
        <v>43</v>
      </c>
      <c r="B39" s="22">
        <v>500000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39">
        <f t="shared" si="0"/>
        <v>500000</v>
      </c>
    </row>
    <row r="40" spans="1:14" x14ac:dyDescent="0.2">
      <c r="A40" s="16" t="s">
        <v>44</v>
      </c>
      <c r="B40" s="23"/>
      <c r="C40" s="14">
        <v>80000</v>
      </c>
      <c r="D40" s="15"/>
      <c r="E40" s="15"/>
      <c r="F40" s="14">
        <v>170000</v>
      </c>
      <c r="G40" s="15"/>
      <c r="H40" s="15"/>
      <c r="I40" s="15"/>
      <c r="J40" s="15"/>
      <c r="K40" s="15"/>
      <c r="L40" s="15"/>
      <c r="M40" s="15"/>
      <c r="N40" s="40">
        <f t="shared" si="0"/>
        <v>250000</v>
      </c>
    </row>
    <row r="41" spans="1:14" x14ac:dyDescent="0.2">
      <c r="A41" s="17" t="s">
        <v>69</v>
      </c>
      <c r="B41" s="22"/>
      <c r="C41" s="6">
        <v>10000</v>
      </c>
      <c r="D41" s="7"/>
      <c r="E41" s="7"/>
      <c r="F41" s="7"/>
      <c r="G41" s="6">
        <v>50000</v>
      </c>
      <c r="H41" s="6">
        <v>15000</v>
      </c>
      <c r="I41" s="6">
        <v>25000</v>
      </c>
      <c r="J41" s="7"/>
      <c r="K41" s="7"/>
      <c r="L41" s="6">
        <v>10000</v>
      </c>
      <c r="M41" s="7"/>
      <c r="N41" s="39">
        <f t="shared" si="0"/>
        <v>110000</v>
      </c>
    </row>
    <row r="42" spans="1:14" x14ac:dyDescent="0.2">
      <c r="A42" s="16" t="s">
        <v>45</v>
      </c>
      <c r="B42" s="24"/>
      <c r="C42" s="14">
        <v>4800</v>
      </c>
      <c r="D42" s="15"/>
      <c r="E42" s="15"/>
      <c r="F42" s="15"/>
      <c r="G42" s="15"/>
      <c r="H42" s="15"/>
      <c r="I42" s="15"/>
      <c r="J42" s="15"/>
      <c r="K42" s="15"/>
      <c r="L42" s="14">
        <f>2200+45000</f>
        <v>47200</v>
      </c>
      <c r="M42" s="15"/>
      <c r="N42" s="40">
        <f t="shared" si="0"/>
        <v>52000</v>
      </c>
    </row>
    <row r="43" spans="1:14" x14ac:dyDescent="0.2">
      <c r="A43" s="17" t="s">
        <v>46</v>
      </c>
      <c r="B43" s="25"/>
      <c r="C43" s="6">
        <v>12500</v>
      </c>
      <c r="D43" s="7"/>
      <c r="E43" s="7"/>
      <c r="F43" s="7"/>
      <c r="G43" s="6">
        <v>65000</v>
      </c>
      <c r="H43" s="6">
        <v>10000</v>
      </c>
      <c r="I43" s="7"/>
      <c r="J43" s="7"/>
      <c r="K43" s="7"/>
      <c r="L43" s="6">
        <v>50000</v>
      </c>
      <c r="M43" s="6">
        <v>12500</v>
      </c>
      <c r="N43" s="39">
        <f t="shared" si="0"/>
        <v>150000</v>
      </c>
    </row>
    <row r="44" spans="1:14" x14ac:dyDescent="0.2">
      <c r="A44" s="16" t="s">
        <v>47</v>
      </c>
      <c r="B44" s="24"/>
      <c r="C44" s="14">
        <v>624000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40">
        <f t="shared" si="0"/>
        <v>624000</v>
      </c>
    </row>
    <row r="45" spans="1:14" x14ac:dyDescent="0.2">
      <c r="A45" s="16" t="s">
        <v>48</v>
      </c>
      <c r="B45" s="24"/>
      <c r="C45" s="14">
        <v>80000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40">
        <f t="shared" si="0"/>
        <v>80000</v>
      </c>
    </row>
    <row r="46" spans="1:14" x14ac:dyDescent="0.2">
      <c r="A46" s="17" t="s">
        <v>49</v>
      </c>
      <c r="B46" s="25"/>
      <c r="C46" s="6">
        <v>25000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39">
        <f t="shared" si="0"/>
        <v>25000</v>
      </c>
    </row>
    <row r="47" spans="1:14" x14ac:dyDescent="0.2">
      <c r="A47" s="16" t="s">
        <v>50</v>
      </c>
      <c r="B47" s="24"/>
      <c r="C47" s="14">
        <v>5200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40">
        <f t="shared" si="0"/>
        <v>5200</v>
      </c>
    </row>
    <row r="48" spans="1:14" x14ac:dyDescent="0.2">
      <c r="A48" s="17" t="s">
        <v>51</v>
      </c>
      <c r="B48" s="25"/>
      <c r="C48" s="6">
        <v>70000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39">
        <f t="shared" si="0"/>
        <v>70000</v>
      </c>
    </row>
    <row r="49" spans="1:14" x14ac:dyDescent="0.2">
      <c r="A49" s="16" t="s">
        <v>52</v>
      </c>
      <c r="B49" s="24"/>
      <c r="C49" s="14">
        <v>15000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40">
        <f t="shared" si="0"/>
        <v>15000</v>
      </c>
    </row>
    <row r="50" spans="1:14" x14ac:dyDescent="0.2">
      <c r="A50" s="17" t="s">
        <v>53</v>
      </c>
      <c r="B50" s="25"/>
      <c r="C50" s="6">
        <v>12000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39">
        <f t="shared" si="0"/>
        <v>12000</v>
      </c>
    </row>
    <row r="51" spans="1:14" x14ac:dyDescent="0.2">
      <c r="A51" s="16" t="s">
        <v>54</v>
      </c>
      <c r="B51" s="24"/>
      <c r="C51" s="14">
        <v>6000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40">
        <f t="shared" si="0"/>
        <v>6000</v>
      </c>
    </row>
    <row r="52" spans="1:14" x14ac:dyDescent="0.2">
      <c r="A52" s="17" t="s">
        <v>66</v>
      </c>
      <c r="B52" s="25"/>
      <c r="C52" s="6">
        <v>16000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39">
        <f t="shared" si="0"/>
        <v>16000</v>
      </c>
    </row>
    <row r="53" spans="1:14" x14ac:dyDescent="0.2">
      <c r="A53" s="16" t="s">
        <v>55</v>
      </c>
      <c r="B53" s="24"/>
      <c r="C53" s="14">
        <v>30000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40">
        <f t="shared" si="0"/>
        <v>30000</v>
      </c>
    </row>
    <row r="54" spans="1:14" x14ac:dyDescent="0.2">
      <c r="A54" s="17" t="s">
        <v>56</v>
      </c>
      <c r="B54" s="25"/>
      <c r="C54" s="6">
        <v>65000</v>
      </c>
      <c r="D54" s="7"/>
      <c r="E54" s="6">
        <v>300000</v>
      </c>
      <c r="F54" s="6">
        <v>290000</v>
      </c>
      <c r="G54" s="6">
        <v>15000</v>
      </c>
      <c r="H54" s="7"/>
      <c r="I54" s="7"/>
      <c r="J54" s="7"/>
      <c r="K54" s="7"/>
      <c r="L54" s="7"/>
      <c r="M54" s="6">
        <v>30000</v>
      </c>
      <c r="N54" s="39">
        <f t="shared" si="0"/>
        <v>700000</v>
      </c>
    </row>
    <row r="55" spans="1:14" x14ac:dyDescent="0.2">
      <c r="A55" s="16" t="s">
        <v>57</v>
      </c>
      <c r="B55" s="24"/>
      <c r="C55" s="14">
        <v>10000</v>
      </c>
      <c r="D55" s="15"/>
      <c r="E55" s="15"/>
      <c r="F55" s="14">
        <v>5000</v>
      </c>
      <c r="G55" s="14">
        <v>5000</v>
      </c>
      <c r="H55" s="15"/>
      <c r="I55" s="15"/>
      <c r="J55" s="15"/>
      <c r="K55" s="15"/>
      <c r="L55" s="15"/>
      <c r="M55" s="15"/>
      <c r="N55" s="40">
        <f t="shared" si="0"/>
        <v>20000</v>
      </c>
    </row>
    <row r="56" spans="1:14" x14ac:dyDescent="0.2">
      <c r="A56" s="17" t="s">
        <v>58</v>
      </c>
      <c r="B56" s="25"/>
      <c r="C56" s="7"/>
      <c r="D56" s="7"/>
      <c r="E56" s="6">
        <v>60000</v>
      </c>
      <c r="F56" s="7"/>
      <c r="G56" s="7"/>
      <c r="H56" s="7"/>
      <c r="I56" s="7"/>
      <c r="J56" s="7"/>
      <c r="K56" s="7"/>
      <c r="L56" s="7"/>
      <c r="M56" s="7"/>
      <c r="N56" s="39">
        <f t="shared" si="0"/>
        <v>60000</v>
      </c>
    </row>
    <row r="57" spans="1:14" x14ac:dyDescent="0.2">
      <c r="A57" s="16" t="s">
        <v>59</v>
      </c>
      <c r="B57" s="24"/>
      <c r="C57" s="15"/>
      <c r="D57" s="15"/>
      <c r="E57" s="14">
        <v>280000</v>
      </c>
      <c r="F57" s="14">
        <v>400000</v>
      </c>
      <c r="G57" s="15"/>
      <c r="H57" s="15"/>
      <c r="I57" s="15"/>
      <c r="J57" s="15"/>
      <c r="K57" s="15"/>
      <c r="L57" s="15"/>
      <c r="M57" s="15"/>
      <c r="N57" s="40">
        <f t="shared" si="0"/>
        <v>680000</v>
      </c>
    </row>
    <row r="58" spans="1:14" x14ac:dyDescent="0.2">
      <c r="A58" s="17" t="s">
        <v>60</v>
      </c>
      <c r="B58" s="25"/>
      <c r="C58" s="7"/>
      <c r="D58" s="7"/>
      <c r="E58" s="6">
        <v>50000</v>
      </c>
      <c r="F58" s="6">
        <v>10000</v>
      </c>
      <c r="G58" s="7"/>
      <c r="H58" s="7"/>
      <c r="I58" s="7"/>
      <c r="J58" s="7"/>
      <c r="K58" s="7"/>
      <c r="L58" s="7"/>
      <c r="M58" s="6">
        <v>125000</v>
      </c>
      <c r="N58" s="39">
        <f t="shared" si="0"/>
        <v>185000</v>
      </c>
    </row>
    <row r="59" spans="1:14" x14ac:dyDescent="0.2">
      <c r="A59" s="16" t="s">
        <v>61</v>
      </c>
      <c r="B59" s="24"/>
      <c r="C59" s="15"/>
      <c r="D59" s="15"/>
      <c r="E59" s="15"/>
      <c r="F59" s="14">
        <v>100000</v>
      </c>
      <c r="G59" s="15"/>
      <c r="H59" s="15"/>
      <c r="I59" s="15"/>
      <c r="J59" s="15"/>
      <c r="K59" s="15"/>
      <c r="L59" s="15"/>
      <c r="M59" s="15"/>
      <c r="N59" s="40">
        <f t="shared" si="0"/>
        <v>100000</v>
      </c>
    </row>
    <row r="60" spans="1:14" x14ac:dyDescent="0.2">
      <c r="A60" s="17" t="s">
        <v>62</v>
      </c>
      <c r="B60" s="25"/>
      <c r="C60" s="7"/>
      <c r="D60" s="7"/>
      <c r="E60" s="7"/>
      <c r="F60" s="7"/>
      <c r="G60" s="6">
        <v>130000</v>
      </c>
      <c r="H60" s="7"/>
      <c r="I60" s="7"/>
      <c r="J60" s="7"/>
      <c r="K60" s="7"/>
      <c r="L60" s="7"/>
      <c r="M60" s="7"/>
      <c r="N60" s="39">
        <f t="shared" si="0"/>
        <v>130000</v>
      </c>
    </row>
    <row r="61" spans="1:14" x14ac:dyDescent="0.2">
      <c r="A61" s="16" t="s">
        <v>63</v>
      </c>
      <c r="B61" s="24"/>
      <c r="C61" s="15"/>
      <c r="D61" s="15"/>
      <c r="E61" s="15"/>
      <c r="F61" s="15"/>
      <c r="G61" s="15"/>
      <c r="H61" s="15"/>
      <c r="I61" s="15"/>
      <c r="J61" s="15"/>
      <c r="K61" s="15"/>
      <c r="L61" s="14">
        <v>5600</v>
      </c>
      <c r="M61" s="14">
        <f>15000+10000+3000+2000</f>
        <v>30000</v>
      </c>
      <c r="N61" s="40">
        <f t="shared" si="0"/>
        <v>35600</v>
      </c>
    </row>
    <row r="62" spans="1:14" x14ac:dyDescent="0.2">
      <c r="A62" s="16" t="s">
        <v>64</v>
      </c>
      <c r="B62" s="24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4">
        <v>15000</v>
      </c>
      <c r="N62" s="40">
        <f t="shared" si="0"/>
        <v>15000</v>
      </c>
    </row>
    <row r="63" spans="1:14" x14ac:dyDescent="0.2">
      <c r="A63" s="16" t="s">
        <v>70</v>
      </c>
      <c r="B63" s="24"/>
      <c r="C63" s="15"/>
      <c r="D63" s="15"/>
      <c r="E63" s="15"/>
      <c r="F63" s="15"/>
      <c r="G63" s="14">
        <v>10000</v>
      </c>
      <c r="H63" s="14">
        <v>100000</v>
      </c>
      <c r="I63" s="14">
        <v>480000</v>
      </c>
      <c r="J63" s="15"/>
      <c r="K63" s="15"/>
      <c r="L63" s="15"/>
      <c r="M63" s="15"/>
      <c r="N63" s="40">
        <f t="shared" si="0"/>
        <v>590000</v>
      </c>
    </row>
    <row r="64" spans="1:14" ht="13.5" thickBot="1" x14ac:dyDescent="0.25">
      <c r="A64" s="34" t="s">
        <v>65</v>
      </c>
      <c r="B64" s="29"/>
      <c r="C64" s="30"/>
      <c r="D64" s="31">
        <v>100000</v>
      </c>
      <c r="E64" s="30"/>
      <c r="F64" s="30"/>
      <c r="G64" s="30"/>
      <c r="H64" s="30"/>
      <c r="I64" s="30"/>
      <c r="J64" s="31">
        <v>100000</v>
      </c>
      <c r="K64" s="30"/>
      <c r="L64" s="30"/>
      <c r="M64" s="31">
        <f>50000+25000+8000+8000+9000+10000+10000</f>
        <v>120000</v>
      </c>
      <c r="N64" s="41">
        <f t="shared" si="0"/>
        <v>320000</v>
      </c>
    </row>
    <row r="65" spans="1:14" ht="13.5" thickBot="1" x14ac:dyDescent="0.25">
      <c r="A65" s="35" t="s">
        <v>13</v>
      </c>
      <c r="B65" s="32">
        <f t="shared" ref="B65:M65" si="1">SUM(B7:B64)</f>
        <v>4026900</v>
      </c>
      <c r="C65" s="33">
        <f t="shared" si="1"/>
        <v>2157192.8199999998</v>
      </c>
      <c r="D65" s="33">
        <f t="shared" si="1"/>
        <v>1355110</v>
      </c>
      <c r="E65" s="33">
        <f t="shared" si="1"/>
        <v>2301505</v>
      </c>
      <c r="F65" s="33">
        <f t="shared" si="1"/>
        <v>1764776.6</v>
      </c>
      <c r="G65" s="33">
        <f t="shared" si="1"/>
        <v>1537492.35</v>
      </c>
      <c r="H65" s="33">
        <f t="shared" si="1"/>
        <v>649286.6</v>
      </c>
      <c r="I65" s="33">
        <f t="shared" si="1"/>
        <v>935869.97</v>
      </c>
      <c r="J65" s="33">
        <f t="shared" si="1"/>
        <v>1133620</v>
      </c>
      <c r="K65" s="33">
        <f t="shared" si="1"/>
        <v>572329.72</v>
      </c>
      <c r="L65" s="33">
        <f t="shared" si="1"/>
        <v>819653</v>
      </c>
      <c r="M65" s="33">
        <f t="shared" si="1"/>
        <v>2441659.59</v>
      </c>
      <c r="N65" s="42">
        <f>SUM(B65:M65)</f>
        <v>19695395.650000002</v>
      </c>
    </row>
    <row r="66" spans="1:14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4"/>
    </row>
    <row r="70" spans="1:14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</sheetData>
  <phoneticPr fontId="0" type="noConversion"/>
  <pageMargins left="0.21" right="0.18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26"/>
  <sheetViews>
    <sheetView tabSelected="1" topLeftCell="A126" workbookViewId="0">
      <selection activeCell="E178" sqref="E178"/>
    </sheetView>
  </sheetViews>
  <sheetFormatPr defaultColWidth="8.85546875" defaultRowHeight="12.75" x14ac:dyDescent="0.2"/>
  <cols>
    <col min="1" max="1" width="6.42578125" style="143" customWidth="1"/>
    <col min="2" max="2" width="7.7109375" style="47" bestFit="1" customWidth="1"/>
    <col min="3" max="3" width="43" style="47" customWidth="1"/>
    <col min="4" max="4" width="13.42578125" style="76" customWidth="1"/>
    <col min="5" max="5" width="14" style="76" bestFit="1" customWidth="1"/>
    <col min="6" max="6" width="8.7109375" style="158" bestFit="1" customWidth="1"/>
    <col min="7" max="7" width="8.85546875" style="47"/>
    <col min="8" max="11" width="8.85546875" style="177"/>
    <col min="12" max="16384" width="8.85546875" style="47"/>
  </cols>
  <sheetData>
    <row r="1" spans="1:11" customFormat="1" x14ac:dyDescent="0.2">
      <c r="A1" s="145"/>
      <c r="B1" s="145"/>
      <c r="C1" s="145"/>
      <c r="D1" s="146"/>
      <c r="E1" s="188"/>
      <c r="F1" s="158"/>
      <c r="H1" s="178"/>
      <c r="I1" s="178"/>
      <c r="J1" s="178"/>
      <c r="K1" s="178"/>
    </row>
    <row r="2" spans="1:11" customFormat="1" x14ac:dyDescent="0.2">
      <c r="A2" s="145"/>
      <c r="B2" s="145"/>
      <c r="C2" s="145"/>
      <c r="D2" s="146"/>
      <c r="E2" s="188"/>
      <c r="F2" s="158"/>
      <c r="H2" s="178"/>
      <c r="I2" s="178"/>
      <c r="J2" s="178"/>
      <c r="K2" s="178"/>
    </row>
    <row r="3" spans="1:11" customFormat="1" x14ac:dyDescent="0.2">
      <c r="A3" s="145"/>
      <c r="B3" s="145"/>
      <c r="C3" s="145"/>
      <c r="D3" s="146"/>
      <c r="E3" s="188"/>
      <c r="F3" s="158"/>
      <c r="H3" s="178"/>
      <c r="I3" s="178"/>
      <c r="J3" s="178"/>
      <c r="K3" s="178"/>
    </row>
    <row r="4" spans="1:11" s="80" customFormat="1" ht="30" customHeight="1" x14ac:dyDescent="0.25">
      <c r="A4" s="147" t="s">
        <v>258</v>
      </c>
      <c r="B4" s="147"/>
      <c r="C4" s="147"/>
      <c r="D4" s="147"/>
      <c r="E4" s="189"/>
      <c r="F4" s="157"/>
      <c r="H4" s="179"/>
      <c r="I4" s="179"/>
      <c r="J4" s="179"/>
      <c r="K4" s="179"/>
    </row>
    <row r="5" spans="1:11" s="80" customFormat="1" ht="15.6" customHeight="1" x14ac:dyDescent="0.25">
      <c r="A5" s="147" t="s">
        <v>260</v>
      </c>
      <c r="B5" s="147"/>
      <c r="C5" s="147"/>
      <c r="D5" s="147"/>
      <c r="E5" s="189"/>
      <c r="F5" s="157"/>
      <c r="H5" s="179"/>
      <c r="I5" s="179"/>
      <c r="J5" s="179"/>
      <c r="K5" s="179"/>
    </row>
    <row r="6" spans="1:11" s="80" customFormat="1" ht="15.6" customHeight="1" x14ac:dyDescent="0.25">
      <c r="A6" s="147"/>
      <c r="B6" s="147"/>
      <c r="C6" s="147"/>
      <c r="D6" s="147"/>
      <c r="E6" s="189"/>
      <c r="F6" s="157"/>
      <c r="H6" s="179"/>
      <c r="I6" s="179"/>
      <c r="J6" s="179"/>
      <c r="K6" s="179"/>
    </row>
    <row r="7" spans="1:11" s="81" customFormat="1" ht="21.6" customHeight="1" x14ac:dyDescent="0.3">
      <c r="A7" s="194" t="s">
        <v>263</v>
      </c>
      <c r="B7" s="194"/>
      <c r="C7" s="194"/>
      <c r="D7" s="194"/>
      <c r="E7" s="190"/>
      <c r="F7" s="159"/>
      <c r="H7" s="180"/>
      <c r="I7" s="180"/>
      <c r="J7" s="180"/>
      <c r="K7" s="180"/>
    </row>
    <row r="8" spans="1:11" ht="22.9" customHeight="1" thickBot="1" x14ac:dyDescent="0.25">
      <c r="A8" s="193" t="s">
        <v>118</v>
      </c>
      <c r="B8" s="193"/>
      <c r="C8" s="193"/>
    </row>
    <row r="9" spans="1:11" ht="39" thickBot="1" x14ac:dyDescent="0.25">
      <c r="A9" s="53" t="s">
        <v>97</v>
      </c>
      <c r="B9" s="54" t="s">
        <v>106</v>
      </c>
      <c r="C9" s="55" t="s">
        <v>181</v>
      </c>
      <c r="D9" s="78" t="s">
        <v>249</v>
      </c>
      <c r="E9" s="78" t="s">
        <v>250</v>
      </c>
      <c r="F9" s="163" t="s">
        <v>291</v>
      </c>
    </row>
    <row r="10" spans="1:11" ht="30" customHeight="1" thickBot="1" x14ac:dyDescent="0.25">
      <c r="A10" s="71"/>
      <c r="B10" s="72"/>
      <c r="C10" s="73" t="s">
        <v>100</v>
      </c>
      <c r="D10" s="108">
        <f>D11+D48+D50</f>
        <v>32421607.060000002</v>
      </c>
      <c r="E10" s="108">
        <f>E11+E48+E50</f>
        <v>31625789.960000001</v>
      </c>
      <c r="F10" s="162">
        <f>E10/D10</f>
        <v>0.97545411310033925</v>
      </c>
    </row>
    <row r="11" spans="1:11" ht="15.6" customHeight="1" thickBot="1" x14ac:dyDescent="0.25">
      <c r="A11" s="125" t="s">
        <v>179</v>
      </c>
      <c r="B11" s="65"/>
      <c r="C11" s="70" t="s">
        <v>94</v>
      </c>
      <c r="D11" s="109">
        <f>SUM(D12:D45)</f>
        <v>29733290.260000002</v>
      </c>
      <c r="E11" s="109">
        <f>SUM(E12:E45)</f>
        <v>30615789.960000001</v>
      </c>
      <c r="F11" s="161">
        <f t="shared" ref="F11:F78" si="0">E11/D11</f>
        <v>1.0296805261806905</v>
      </c>
    </row>
    <row r="12" spans="1:11" ht="12.6" customHeight="1" x14ac:dyDescent="0.2">
      <c r="A12" s="126"/>
      <c r="B12" s="58">
        <v>1</v>
      </c>
      <c r="C12" s="59" t="s">
        <v>232</v>
      </c>
      <c r="D12" s="110">
        <v>6156362.6900000004</v>
      </c>
      <c r="E12" s="110">
        <v>6800000</v>
      </c>
      <c r="F12" s="164">
        <f t="shared" si="0"/>
        <v>1.1045483091900161</v>
      </c>
    </row>
    <row r="13" spans="1:11" x14ac:dyDescent="0.2">
      <c r="A13" s="127"/>
      <c r="B13" s="48">
        <v>2</v>
      </c>
      <c r="C13" s="49" t="s">
        <v>83</v>
      </c>
      <c r="D13" s="111">
        <v>7661008.6299999999</v>
      </c>
      <c r="E13" s="111">
        <v>8000000</v>
      </c>
      <c r="F13" s="165">
        <f t="shared" si="0"/>
        <v>1.0442489215679163</v>
      </c>
    </row>
    <row r="14" spans="1:11" x14ac:dyDescent="0.2">
      <c r="A14" s="127"/>
      <c r="B14" s="48">
        <v>3</v>
      </c>
      <c r="C14" s="49" t="s">
        <v>84</v>
      </c>
      <c r="D14" s="111">
        <v>16232</v>
      </c>
      <c r="E14" s="111">
        <v>20000</v>
      </c>
      <c r="F14" s="165">
        <f t="shared" si="0"/>
        <v>1.2321340561853129</v>
      </c>
    </row>
    <row r="15" spans="1:11" x14ac:dyDescent="0.2">
      <c r="A15" s="127"/>
      <c r="B15" s="48">
        <v>4</v>
      </c>
      <c r="C15" s="49" t="s">
        <v>85</v>
      </c>
      <c r="D15" s="111">
        <v>2982190.63</v>
      </c>
      <c r="E15" s="111">
        <v>3100000</v>
      </c>
      <c r="F15" s="165">
        <f t="shared" si="0"/>
        <v>1.0395043055983313</v>
      </c>
    </row>
    <row r="16" spans="1:11" x14ac:dyDescent="0.2">
      <c r="A16" s="127"/>
      <c r="B16" s="48">
        <v>5</v>
      </c>
      <c r="C16" s="49" t="s">
        <v>86</v>
      </c>
      <c r="D16" s="111">
        <v>309473.78000000003</v>
      </c>
      <c r="E16" s="111">
        <v>350000</v>
      </c>
      <c r="F16" s="165">
        <f t="shared" si="0"/>
        <v>1.1309520308957999</v>
      </c>
    </row>
    <row r="17" spans="1:6" x14ac:dyDescent="0.2">
      <c r="A17" s="127"/>
      <c r="B17" s="48">
        <v>6</v>
      </c>
      <c r="C17" s="49" t="s">
        <v>87</v>
      </c>
      <c r="D17" s="111">
        <v>44400</v>
      </c>
      <c r="E17" s="111">
        <v>80000</v>
      </c>
      <c r="F17" s="165">
        <f t="shared" si="0"/>
        <v>1.8018018018018018</v>
      </c>
    </row>
    <row r="18" spans="1:6" x14ac:dyDescent="0.2">
      <c r="A18" s="127"/>
      <c r="B18" s="48">
        <v>7</v>
      </c>
      <c r="C18" s="49" t="s">
        <v>88</v>
      </c>
      <c r="D18" s="111">
        <v>40355.839999999997</v>
      </c>
      <c r="E18" s="111">
        <v>40000</v>
      </c>
      <c r="F18" s="165">
        <f t="shared" si="0"/>
        <v>0.99118244100482122</v>
      </c>
    </row>
    <row r="19" spans="1:6" x14ac:dyDescent="0.2">
      <c r="A19" s="127"/>
      <c r="B19" s="48">
        <v>8</v>
      </c>
      <c r="C19" s="49" t="s">
        <v>89</v>
      </c>
      <c r="D19" s="111">
        <v>336112.16</v>
      </c>
      <c r="E19" s="111">
        <v>350000</v>
      </c>
      <c r="F19" s="165">
        <f t="shared" si="0"/>
        <v>1.0413190644456303</v>
      </c>
    </row>
    <row r="20" spans="1:6" x14ac:dyDescent="0.2">
      <c r="A20" s="128"/>
      <c r="B20" s="48">
        <v>9</v>
      </c>
      <c r="C20" s="49" t="s">
        <v>148</v>
      </c>
      <c r="D20" s="111">
        <v>1860525.97</v>
      </c>
      <c r="E20" s="111">
        <v>2000000</v>
      </c>
      <c r="F20" s="165">
        <f t="shared" si="0"/>
        <v>1.0749648391094482</v>
      </c>
    </row>
    <row r="21" spans="1:6" x14ac:dyDescent="0.2">
      <c r="A21" s="127"/>
      <c r="B21" s="48">
        <v>10</v>
      </c>
      <c r="C21" s="49" t="s">
        <v>90</v>
      </c>
      <c r="D21" s="111">
        <v>279785.62</v>
      </c>
      <c r="E21" s="111">
        <v>300000</v>
      </c>
      <c r="F21" s="165">
        <f t="shared" si="0"/>
        <v>1.0722495316235339</v>
      </c>
    </row>
    <row r="22" spans="1:6" x14ac:dyDescent="0.2">
      <c r="A22" s="127"/>
      <c r="B22" s="48">
        <v>11</v>
      </c>
      <c r="C22" s="51" t="s">
        <v>127</v>
      </c>
      <c r="D22" s="111">
        <v>159724</v>
      </c>
      <c r="E22" s="111">
        <v>200000</v>
      </c>
      <c r="F22" s="165">
        <f t="shared" si="0"/>
        <v>1.2521599759585285</v>
      </c>
    </row>
    <row r="23" spans="1:6" x14ac:dyDescent="0.2">
      <c r="A23" s="127"/>
      <c r="B23" s="48">
        <v>12</v>
      </c>
      <c r="C23" s="49" t="s">
        <v>206</v>
      </c>
      <c r="D23" s="111">
        <v>108000</v>
      </c>
      <c r="E23" s="111">
        <v>150000</v>
      </c>
      <c r="F23" s="165">
        <f t="shared" si="0"/>
        <v>1.3888888888888888</v>
      </c>
    </row>
    <row r="24" spans="1:6" x14ac:dyDescent="0.2">
      <c r="A24" s="127"/>
      <c r="B24" s="48">
        <v>13</v>
      </c>
      <c r="C24" s="49" t="s">
        <v>197</v>
      </c>
      <c r="D24" s="111">
        <v>290575</v>
      </c>
      <c r="E24" s="111">
        <v>320000</v>
      </c>
      <c r="F24" s="165">
        <f t="shared" si="0"/>
        <v>1.1012647337176289</v>
      </c>
    </row>
    <row r="25" spans="1:6" x14ac:dyDescent="0.2">
      <c r="A25" s="127"/>
      <c r="B25" s="48">
        <v>14</v>
      </c>
      <c r="C25" s="49" t="s">
        <v>126</v>
      </c>
      <c r="D25" s="111">
        <v>346207.25</v>
      </c>
      <c r="E25" s="111">
        <v>400000</v>
      </c>
      <c r="F25" s="165">
        <f t="shared" si="0"/>
        <v>1.1553773065122119</v>
      </c>
    </row>
    <row r="26" spans="1:6" x14ac:dyDescent="0.2">
      <c r="A26" s="127"/>
      <c r="B26" s="48">
        <v>15</v>
      </c>
      <c r="C26" s="49" t="s">
        <v>198</v>
      </c>
      <c r="D26" s="111">
        <v>665535.36</v>
      </c>
      <c r="E26" s="111">
        <v>700000</v>
      </c>
      <c r="F26" s="165">
        <f t="shared" si="0"/>
        <v>1.0517848367966505</v>
      </c>
    </row>
    <row r="27" spans="1:6" x14ac:dyDescent="0.2">
      <c r="A27" s="127"/>
      <c r="B27" s="48">
        <v>16</v>
      </c>
      <c r="C27" s="49" t="s">
        <v>240</v>
      </c>
      <c r="D27" s="111">
        <v>296516</v>
      </c>
      <c r="E27" s="111">
        <v>350000</v>
      </c>
      <c r="F27" s="165">
        <f t="shared" si="0"/>
        <v>1.1803747521213022</v>
      </c>
    </row>
    <row r="28" spans="1:6" x14ac:dyDescent="0.2">
      <c r="A28" s="127"/>
      <c r="B28" s="48">
        <v>17</v>
      </c>
      <c r="C28" s="49" t="s">
        <v>199</v>
      </c>
      <c r="D28" s="111">
        <v>358383.75</v>
      </c>
      <c r="E28" s="111">
        <v>300000</v>
      </c>
      <c r="F28" s="165">
        <f t="shared" si="0"/>
        <v>0.83709152549466881</v>
      </c>
    </row>
    <row r="29" spans="1:6" x14ac:dyDescent="0.2">
      <c r="A29" s="127"/>
      <c r="B29" s="48">
        <v>18</v>
      </c>
      <c r="C29" s="49" t="s">
        <v>241</v>
      </c>
      <c r="D29" s="111">
        <v>7000</v>
      </c>
      <c r="E29" s="111">
        <v>0</v>
      </c>
      <c r="F29" s="165">
        <f t="shared" si="0"/>
        <v>0</v>
      </c>
    </row>
    <row r="30" spans="1:6" x14ac:dyDescent="0.2">
      <c r="A30" s="127"/>
      <c r="B30" s="48">
        <v>19</v>
      </c>
      <c r="C30" s="49" t="s">
        <v>202</v>
      </c>
      <c r="D30" s="111">
        <v>204944.16</v>
      </c>
      <c r="E30" s="111">
        <v>220000</v>
      </c>
      <c r="F30" s="165">
        <f t="shared" si="0"/>
        <v>1.073463132591824</v>
      </c>
    </row>
    <row r="31" spans="1:6" x14ac:dyDescent="0.2">
      <c r="A31" s="127"/>
      <c r="B31" s="48">
        <v>20</v>
      </c>
      <c r="C31" s="49" t="s">
        <v>203</v>
      </c>
      <c r="D31" s="111">
        <v>11683.92</v>
      </c>
      <c r="E31" s="111">
        <v>20000</v>
      </c>
      <c r="F31" s="165">
        <f t="shared" si="0"/>
        <v>1.7117542742504228</v>
      </c>
    </row>
    <row r="32" spans="1:6" x14ac:dyDescent="0.2">
      <c r="A32" s="127"/>
      <c r="B32" s="48">
        <v>21</v>
      </c>
      <c r="C32" s="49" t="s">
        <v>204</v>
      </c>
      <c r="D32" s="111">
        <v>239908</v>
      </c>
      <c r="E32" s="111">
        <v>240000</v>
      </c>
      <c r="F32" s="165">
        <f t="shared" si="0"/>
        <v>1.0003834803341281</v>
      </c>
    </row>
    <row r="33" spans="1:6" x14ac:dyDescent="0.2">
      <c r="A33" s="127"/>
      <c r="B33" s="48">
        <v>22</v>
      </c>
      <c r="C33" s="49" t="s">
        <v>182</v>
      </c>
      <c r="D33" s="111">
        <v>1189048.5</v>
      </c>
      <c r="E33" s="111">
        <v>1200000</v>
      </c>
      <c r="F33" s="165">
        <f t="shared" si="0"/>
        <v>1.0092103055510351</v>
      </c>
    </row>
    <row r="34" spans="1:6" x14ac:dyDescent="0.2">
      <c r="A34" s="127"/>
      <c r="B34" s="48">
        <v>23</v>
      </c>
      <c r="C34" s="49" t="s">
        <v>183</v>
      </c>
      <c r="D34" s="111">
        <v>1198666.43</v>
      </c>
      <c r="E34" s="111">
        <v>1200000</v>
      </c>
      <c r="F34" s="165">
        <f t="shared" si="0"/>
        <v>1.0011125447135447</v>
      </c>
    </row>
    <row r="35" spans="1:6" x14ac:dyDescent="0.2">
      <c r="A35" s="127"/>
      <c r="B35" s="48">
        <v>24</v>
      </c>
      <c r="C35" s="49" t="s">
        <v>184</v>
      </c>
      <c r="D35" s="111">
        <v>912757.76000000001</v>
      </c>
      <c r="E35" s="111">
        <v>950000</v>
      </c>
      <c r="F35" s="165">
        <f t="shared" si="0"/>
        <v>1.0408018881154184</v>
      </c>
    </row>
    <row r="36" spans="1:6" x14ac:dyDescent="0.2">
      <c r="A36" s="127"/>
      <c r="B36" s="48">
        <v>25</v>
      </c>
      <c r="C36" s="49" t="s">
        <v>185</v>
      </c>
      <c r="D36" s="111">
        <v>771559.08</v>
      </c>
      <c r="E36" s="111">
        <v>712000</v>
      </c>
      <c r="F36" s="165">
        <f t="shared" si="0"/>
        <v>0.9228068445516836</v>
      </c>
    </row>
    <row r="37" spans="1:6" x14ac:dyDescent="0.2">
      <c r="A37" s="127"/>
      <c r="B37" s="48">
        <v>26</v>
      </c>
      <c r="C37" s="49" t="s">
        <v>186</v>
      </c>
      <c r="D37" s="111">
        <v>273436.7</v>
      </c>
      <c r="E37" s="111">
        <v>290000</v>
      </c>
      <c r="F37" s="165">
        <f t="shared" si="0"/>
        <v>1.0605745315094863</v>
      </c>
    </row>
    <row r="38" spans="1:6" x14ac:dyDescent="0.2">
      <c r="A38" s="127"/>
      <c r="B38" s="48">
        <v>27</v>
      </c>
      <c r="C38" s="49" t="s">
        <v>200</v>
      </c>
      <c r="D38" s="111">
        <v>67702</v>
      </c>
      <c r="E38" s="111">
        <v>68000</v>
      </c>
      <c r="F38" s="165">
        <f t="shared" si="0"/>
        <v>1.0044016424920976</v>
      </c>
    </row>
    <row r="39" spans="1:6" x14ac:dyDescent="0.2">
      <c r="A39" s="127"/>
      <c r="B39" s="48">
        <v>28</v>
      </c>
      <c r="C39" s="49" t="s">
        <v>201</v>
      </c>
      <c r="D39" s="111">
        <v>239680</v>
      </c>
      <c r="E39" s="111">
        <v>240000</v>
      </c>
      <c r="F39" s="165">
        <f t="shared" si="0"/>
        <v>1.0013351134846462</v>
      </c>
    </row>
    <row r="40" spans="1:6" x14ac:dyDescent="0.2">
      <c r="A40" s="127"/>
      <c r="B40" s="48">
        <v>29</v>
      </c>
      <c r="C40" s="49" t="s">
        <v>187</v>
      </c>
      <c r="D40" s="111">
        <v>639790</v>
      </c>
      <c r="E40" s="111">
        <v>640000</v>
      </c>
      <c r="F40" s="165">
        <f t="shared" si="0"/>
        <v>1.0003282327013552</v>
      </c>
    </row>
    <row r="41" spans="1:6" x14ac:dyDescent="0.2">
      <c r="A41" s="127"/>
      <c r="B41" s="48">
        <v>30</v>
      </c>
      <c r="C41" s="57" t="s">
        <v>205</v>
      </c>
      <c r="D41" s="112">
        <v>309668</v>
      </c>
      <c r="E41" s="112">
        <v>14500</v>
      </c>
      <c r="F41" s="165">
        <f t="shared" si="0"/>
        <v>4.6824340907035925E-2</v>
      </c>
    </row>
    <row r="42" spans="1:6" x14ac:dyDescent="0.2">
      <c r="A42" s="127"/>
      <c r="B42" s="48">
        <v>31</v>
      </c>
      <c r="C42" s="57" t="s">
        <v>244</v>
      </c>
      <c r="D42" s="112">
        <v>195200</v>
      </c>
      <c r="E42" s="112">
        <v>50000</v>
      </c>
      <c r="F42" s="165">
        <f t="shared" si="0"/>
        <v>0.25614754098360654</v>
      </c>
    </row>
    <row r="43" spans="1:6" x14ac:dyDescent="0.2">
      <c r="A43" s="127"/>
      <c r="B43" s="48">
        <v>32</v>
      </c>
      <c r="C43" s="57" t="s">
        <v>272</v>
      </c>
      <c r="D43" s="112">
        <v>0</v>
      </c>
      <c r="E43" s="112">
        <v>516000</v>
      </c>
      <c r="F43" s="165">
        <v>0</v>
      </c>
    </row>
    <row r="44" spans="1:6" x14ac:dyDescent="0.2">
      <c r="A44" s="127"/>
      <c r="B44" s="48">
        <v>33</v>
      </c>
      <c r="C44" s="57" t="s">
        <v>287</v>
      </c>
      <c r="D44" s="112">
        <v>669616.03</v>
      </c>
      <c r="E44" s="112">
        <v>795289.96</v>
      </c>
      <c r="F44" s="165">
        <v>0</v>
      </c>
    </row>
    <row r="45" spans="1:6" ht="13.5" thickBot="1" x14ac:dyDescent="0.25">
      <c r="A45" s="127"/>
      <c r="B45" s="48">
        <v>34</v>
      </c>
      <c r="C45" s="57" t="s">
        <v>299</v>
      </c>
      <c r="D45" s="112">
        <v>891241</v>
      </c>
      <c r="E45" s="112">
        <v>0</v>
      </c>
      <c r="F45" s="166">
        <f t="shared" si="0"/>
        <v>0</v>
      </c>
    </row>
    <row r="46" spans="1:6" ht="13.5" hidden="1" thickBot="1" x14ac:dyDescent="0.25">
      <c r="A46" s="127"/>
      <c r="B46" s="48"/>
      <c r="C46" s="57"/>
      <c r="D46" s="112"/>
      <c r="E46" s="112"/>
      <c r="F46" s="160" t="e">
        <f t="shared" si="0"/>
        <v>#DIV/0!</v>
      </c>
    </row>
    <row r="47" spans="1:6" ht="13.5" hidden="1" thickBot="1" x14ac:dyDescent="0.25">
      <c r="A47" s="129"/>
      <c r="B47" s="56"/>
      <c r="C47" s="57"/>
      <c r="D47" s="112"/>
      <c r="E47" s="112"/>
      <c r="F47" s="160" t="e">
        <f t="shared" si="0"/>
        <v>#DIV/0!</v>
      </c>
    </row>
    <row r="48" spans="1:6" ht="13.5" thickBot="1" x14ac:dyDescent="0.25">
      <c r="A48" s="100" t="s">
        <v>137</v>
      </c>
      <c r="B48" s="60"/>
      <c r="C48" s="61" t="s">
        <v>91</v>
      </c>
      <c r="D48" s="77">
        <f>SUM(D49)</f>
        <v>187097.8</v>
      </c>
      <c r="E48" s="77">
        <f>SUM(E49)</f>
        <v>220000</v>
      </c>
      <c r="F48" s="162">
        <f t="shared" si="0"/>
        <v>1.175855622032969</v>
      </c>
    </row>
    <row r="49" spans="1:6" ht="13.5" thickBot="1" x14ac:dyDescent="0.25">
      <c r="A49" s="71"/>
      <c r="B49" s="62">
        <v>1</v>
      </c>
      <c r="C49" s="63" t="s">
        <v>207</v>
      </c>
      <c r="D49" s="102">
        <v>187097.8</v>
      </c>
      <c r="E49" s="102">
        <v>220000</v>
      </c>
      <c r="F49" s="160">
        <f t="shared" si="0"/>
        <v>1.175855622032969</v>
      </c>
    </row>
    <row r="50" spans="1:6" ht="13.5" thickBot="1" x14ac:dyDescent="0.25">
      <c r="A50" s="100" t="s">
        <v>138</v>
      </c>
      <c r="B50" s="64"/>
      <c r="C50" s="61" t="s">
        <v>92</v>
      </c>
      <c r="D50" s="77">
        <f>SUM(D51:D55)</f>
        <v>2501219</v>
      </c>
      <c r="E50" s="77">
        <f>SUM(E51:E55)</f>
        <v>790000</v>
      </c>
      <c r="F50" s="162">
        <f t="shared" si="0"/>
        <v>0.31584599349357251</v>
      </c>
    </row>
    <row r="51" spans="1:6" x14ac:dyDescent="0.2">
      <c r="A51" s="126"/>
      <c r="B51" s="58">
        <v>1</v>
      </c>
      <c r="C51" s="59" t="s">
        <v>123</v>
      </c>
      <c r="D51" s="87">
        <v>519144.23</v>
      </c>
      <c r="E51" s="87">
        <v>520000</v>
      </c>
      <c r="F51" s="164">
        <f t="shared" si="0"/>
        <v>1.0016484243694668</v>
      </c>
    </row>
    <row r="52" spans="1:6" x14ac:dyDescent="0.2">
      <c r="A52" s="126"/>
      <c r="B52" s="58">
        <v>2</v>
      </c>
      <c r="C52" s="59" t="s">
        <v>288</v>
      </c>
      <c r="D52" s="87">
        <v>1503857.28</v>
      </c>
      <c r="E52" s="87">
        <v>50000</v>
      </c>
      <c r="F52" s="165">
        <f t="shared" si="0"/>
        <v>3.3247835858466572E-2</v>
      </c>
    </row>
    <row r="53" spans="1:6" x14ac:dyDescent="0.2">
      <c r="A53" s="126"/>
      <c r="B53" s="58">
        <v>3</v>
      </c>
      <c r="C53" s="59" t="s">
        <v>289</v>
      </c>
      <c r="D53" s="87">
        <v>31412.15</v>
      </c>
      <c r="E53" s="87">
        <v>30000</v>
      </c>
      <c r="F53" s="165">
        <f t="shared" si="0"/>
        <v>0.95504446527856257</v>
      </c>
    </row>
    <row r="54" spans="1:6" x14ac:dyDescent="0.2">
      <c r="A54" s="127"/>
      <c r="B54" s="48">
        <v>2</v>
      </c>
      <c r="C54" s="49" t="s">
        <v>290</v>
      </c>
      <c r="D54" s="89">
        <v>186000</v>
      </c>
      <c r="E54" s="89">
        <v>40000</v>
      </c>
      <c r="F54" s="165">
        <f t="shared" si="0"/>
        <v>0.21505376344086022</v>
      </c>
    </row>
    <row r="55" spans="1:6" ht="14.45" customHeight="1" thickBot="1" x14ac:dyDescent="0.25">
      <c r="A55" s="129"/>
      <c r="B55" s="56">
        <v>3</v>
      </c>
      <c r="C55" s="57" t="s">
        <v>159</v>
      </c>
      <c r="D55" s="93">
        <v>260805.34</v>
      </c>
      <c r="E55" s="93">
        <v>150000</v>
      </c>
      <c r="F55" s="173">
        <f t="shared" si="0"/>
        <v>0.57514159794427522</v>
      </c>
    </row>
    <row r="56" spans="1:6" ht="22.9" customHeight="1" thickBot="1" x14ac:dyDescent="0.25">
      <c r="A56" s="100"/>
      <c r="B56" s="64"/>
      <c r="C56" s="61" t="s">
        <v>98</v>
      </c>
      <c r="D56" s="77">
        <f>D10</f>
        <v>32421607.060000002</v>
      </c>
      <c r="E56" s="77">
        <f>E10</f>
        <v>31625789.960000001</v>
      </c>
      <c r="F56" s="162">
        <f t="shared" si="0"/>
        <v>0.97545411310033925</v>
      </c>
    </row>
    <row r="57" spans="1:6" ht="22.9" customHeight="1" x14ac:dyDescent="0.2">
      <c r="A57" s="130"/>
      <c r="B57" s="119"/>
      <c r="C57" s="120"/>
      <c r="D57" s="121"/>
      <c r="E57" s="121"/>
      <c r="F57" s="167"/>
    </row>
    <row r="58" spans="1:6" ht="14.25" customHeight="1" x14ac:dyDescent="0.2">
      <c r="A58" s="131"/>
      <c r="B58" s="122"/>
      <c r="C58" s="123"/>
      <c r="D58" s="124"/>
      <c r="E58" s="124"/>
      <c r="F58" s="168"/>
    </row>
    <row r="59" spans="1:6" ht="28.5" customHeight="1" thickBot="1" x14ac:dyDescent="0.25">
      <c r="A59" s="169"/>
      <c r="B59" s="155"/>
      <c r="C59" s="170"/>
      <c r="D59" s="171"/>
      <c r="E59" s="171"/>
      <c r="F59" s="172"/>
    </row>
    <row r="60" spans="1:6" ht="44.45" customHeight="1" thickBot="1" x14ac:dyDescent="0.25">
      <c r="A60" s="53" t="s">
        <v>97</v>
      </c>
      <c r="B60" s="54" t="s">
        <v>106</v>
      </c>
      <c r="C60" s="55" t="s">
        <v>180</v>
      </c>
      <c r="D60" s="78" t="s">
        <v>249</v>
      </c>
      <c r="E60" s="78" t="s">
        <v>250</v>
      </c>
      <c r="F60" s="163" t="s">
        <v>251</v>
      </c>
    </row>
    <row r="61" spans="1:6" ht="13.5" thickBot="1" x14ac:dyDescent="0.25">
      <c r="A61" s="82"/>
      <c r="B61" s="74"/>
      <c r="C61" s="67" t="s">
        <v>99</v>
      </c>
      <c r="D61" s="83">
        <f>D62+D97+D135+D170+D178+D187+D191+D201+D204+D207+D213</f>
        <v>30951220.059</v>
      </c>
      <c r="E61" s="83">
        <f>E62+E97+E135+E170+E178+E187+E191+E201+E204+E207+E213</f>
        <v>30307000</v>
      </c>
      <c r="F61" s="162">
        <f t="shared" si="0"/>
        <v>0.97918595590829793</v>
      </c>
    </row>
    <row r="62" spans="1:6" ht="13.5" thickBot="1" x14ac:dyDescent="0.25">
      <c r="A62" s="132" t="s">
        <v>139</v>
      </c>
      <c r="B62" s="84"/>
      <c r="C62" s="67" t="s">
        <v>73</v>
      </c>
      <c r="D62" s="85">
        <f>SUM(D63:D96)</f>
        <v>3327953.8529999997</v>
      </c>
      <c r="E62" s="85">
        <f>SUM(E63:E96)</f>
        <v>3490000</v>
      </c>
      <c r="F62" s="162">
        <f t="shared" si="0"/>
        <v>1.0486924260845514</v>
      </c>
    </row>
    <row r="63" spans="1:6" x14ac:dyDescent="0.2">
      <c r="A63" s="133"/>
      <c r="B63" s="86">
        <v>1</v>
      </c>
      <c r="C63" s="66" t="s">
        <v>300</v>
      </c>
      <c r="D63" s="87">
        <v>26427.52</v>
      </c>
      <c r="E63" s="87">
        <v>50000</v>
      </c>
      <c r="F63" s="164">
        <f t="shared" si="0"/>
        <v>1.8919671615043712</v>
      </c>
    </row>
    <row r="64" spans="1:6" x14ac:dyDescent="0.2">
      <c r="A64" s="134"/>
      <c r="B64" s="88">
        <v>2</v>
      </c>
      <c r="C64" s="46" t="s">
        <v>231</v>
      </c>
      <c r="D64" s="89">
        <v>38000</v>
      </c>
      <c r="E64" s="89">
        <v>40000</v>
      </c>
      <c r="F64" s="165">
        <f t="shared" si="0"/>
        <v>1.0526315789473684</v>
      </c>
    </row>
    <row r="65" spans="1:6" x14ac:dyDescent="0.2">
      <c r="A65" s="134"/>
      <c r="B65" s="86">
        <v>3</v>
      </c>
      <c r="C65" s="46" t="s">
        <v>119</v>
      </c>
      <c r="D65" s="89">
        <v>21281.59</v>
      </c>
      <c r="E65" s="89">
        <v>18000</v>
      </c>
      <c r="F65" s="165">
        <f t="shared" si="0"/>
        <v>0.8458014650221154</v>
      </c>
    </row>
    <row r="66" spans="1:6" x14ac:dyDescent="0.2">
      <c r="A66" s="134"/>
      <c r="B66" s="88">
        <v>4</v>
      </c>
      <c r="C66" s="46" t="s">
        <v>235</v>
      </c>
      <c r="D66" s="89">
        <v>35089.599999999999</v>
      </c>
      <c r="E66" s="89">
        <v>80000</v>
      </c>
      <c r="F66" s="165">
        <f t="shared" si="0"/>
        <v>2.2798777985499976</v>
      </c>
    </row>
    <row r="67" spans="1:6" x14ac:dyDescent="0.2">
      <c r="A67" s="134"/>
      <c r="B67" s="86">
        <v>5</v>
      </c>
      <c r="C67" s="46" t="s">
        <v>102</v>
      </c>
      <c r="D67" s="89">
        <v>19731.77</v>
      </c>
      <c r="E67" s="89">
        <v>15000</v>
      </c>
      <c r="F67" s="165">
        <f t="shared" si="0"/>
        <v>0.76019536007160027</v>
      </c>
    </row>
    <row r="68" spans="1:6" x14ac:dyDescent="0.2">
      <c r="A68" s="134"/>
      <c r="B68" s="88">
        <v>6</v>
      </c>
      <c r="C68" s="46" t="s">
        <v>225</v>
      </c>
      <c r="D68" s="89">
        <v>13681.56</v>
      </c>
      <c r="E68" s="89">
        <v>10000</v>
      </c>
      <c r="F68" s="165">
        <f t="shared" si="0"/>
        <v>0.73091080256929764</v>
      </c>
    </row>
    <row r="69" spans="1:6" x14ac:dyDescent="0.2">
      <c r="A69" s="134"/>
      <c r="B69" s="86">
        <v>7</v>
      </c>
      <c r="C69" s="46" t="s">
        <v>101</v>
      </c>
      <c r="D69" s="89">
        <v>92390.63</v>
      </c>
      <c r="E69" s="89">
        <v>99000</v>
      </c>
      <c r="F69" s="165">
        <f t="shared" si="0"/>
        <v>1.0715372327258728</v>
      </c>
    </row>
    <row r="70" spans="1:6" x14ac:dyDescent="0.2">
      <c r="A70" s="134"/>
      <c r="B70" s="88">
        <v>8</v>
      </c>
      <c r="C70" s="46" t="s">
        <v>245</v>
      </c>
      <c r="D70" s="89">
        <v>32942.523000000001</v>
      </c>
      <c r="E70" s="89">
        <v>35000</v>
      </c>
      <c r="F70" s="165">
        <f t="shared" si="0"/>
        <v>1.0624565701904496</v>
      </c>
    </row>
    <row r="71" spans="1:6" x14ac:dyDescent="0.2">
      <c r="A71" s="134"/>
      <c r="B71" s="86">
        <v>9</v>
      </c>
      <c r="C71" s="46" t="s">
        <v>108</v>
      </c>
      <c r="D71" s="89">
        <v>40895.879999999997</v>
      </c>
      <c r="E71" s="89">
        <v>95000</v>
      </c>
      <c r="F71" s="165">
        <f t="shared" si="0"/>
        <v>2.3229723874385391</v>
      </c>
    </row>
    <row r="72" spans="1:6" x14ac:dyDescent="0.2">
      <c r="A72" s="134"/>
      <c r="B72" s="88">
        <v>10</v>
      </c>
      <c r="C72" s="46" t="s">
        <v>129</v>
      </c>
      <c r="D72" s="89">
        <v>79330.38</v>
      </c>
      <c r="E72" s="89">
        <v>98000</v>
      </c>
      <c r="F72" s="165">
        <f t="shared" si="0"/>
        <v>1.2353401055182138</v>
      </c>
    </row>
    <row r="73" spans="1:6" x14ac:dyDescent="0.2">
      <c r="A73" s="134"/>
      <c r="B73" s="86">
        <v>11</v>
      </c>
      <c r="C73" s="46" t="s">
        <v>130</v>
      </c>
      <c r="D73" s="89">
        <v>10024.049999999999</v>
      </c>
      <c r="E73" s="89">
        <v>40000</v>
      </c>
      <c r="F73" s="165">
        <f t="shared" si="0"/>
        <v>3.9904030805911783</v>
      </c>
    </row>
    <row r="74" spans="1:6" x14ac:dyDescent="0.2">
      <c r="A74" s="134"/>
      <c r="B74" s="88">
        <v>12</v>
      </c>
      <c r="C74" s="46" t="s">
        <v>131</v>
      </c>
      <c r="D74" s="89">
        <v>16760.96</v>
      </c>
      <c r="E74" s="89">
        <v>18000</v>
      </c>
      <c r="F74" s="165">
        <f t="shared" si="0"/>
        <v>1.0739241666348467</v>
      </c>
    </row>
    <row r="75" spans="1:6" x14ac:dyDescent="0.2">
      <c r="A75" s="134"/>
      <c r="B75" s="86">
        <v>13</v>
      </c>
      <c r="C75" s="46" t="s">
        <v>117</v>
      </c>
      <c r="D75" s="89">
        <v>14525.96</v>
      </c>
      <c r="E75" s="89">
        <v>30000</v>
      </c>
      <c r="F75" s="165">
        <f t="shared" si="0"/>
        <v>2.0652679754040353</v>
      </c>
    </row>
    <row r="76" spans="1:6" x14ac:dyDescent="0.2">
      <c r="A76" s="134"/>
      <c r="B76" s="88">
        <v>14</v>
      </c>
      <c r="C76" s="46" t="s">
        <v>116</v>
      </c>
      <c r="D76" s="89">
        <v>81245.679999999993</v>
      </c>
      <c r="E76" s="89">
        <v>95000</v>
      </c>
      <c r="F76" s="165">
        <f t="shared" si="0"/>
        <v>1.1692929396369136</v>
      </c>
    </row>
    <row r="77" spans="1:6" x14ac:dyDescent="0.2">
      <c r="A77" s="134"/>
      <c r="B77" s="86">
        <v>15</v>
      </c>
      <c r="C77" s="46" t="s">
        <v>152</v>
      </c>
      <c r="D77" s="89">
        <v>112558.93</v>
      </c>
      <c r="E77" s="89">
        <v>98000</v>
      </c>
      <c r="F77" s="165">
        <f t="shared" si="0"/>
        <v>0.87065504265188032</v>
      </c>
    </row>
    <row r="78" spans="1:6" x14ac:dyDescent="0.2">
      <c r="A78" s="134"/>
      <c r="B78" s="88">
        <v>16</v>
      </c>
      <c r="C78" s="46" t="s">
        <v>154</v>
      </c>
      <c r="D78" s="89">
        <v>22743.9</v>
      </c>
      <c r="E78" s="89">
        <v>30000</v>
      </c>
      <c r="F78" s="165">
        <f t="shared" si="0"/>
        <v>1.3190349939983907</v>
      </c>
    </row>
    <row r="79" spans="1:6" x14ac:dyDescent="0.2">
      <c r="A79" s="134"/>
      <c r="B79" s="86">
        <v>17</v>
      </c>
      <c r="C79" s="46" t="s">
        <v>224</v>
      </c>
      <c r="D79" s="89">
        <v>6183.36</v>
      </c>
      <c r="E79" s="89">
        <v>18000</v>
      </c>
      <c r="F79" s="165">
        <f t="shared" ref="F79:F155" si="1">E79/D79</f>
        <v>2.9110386585933861</v>
      </c>
    </row>
    <row r="80" spans="1:6" x14ac:dyDescent="0.2">
      <c r="A80" s="134"/>
      <c r="B80" s="88">
        <v>18</v>
      </c>
      <c r="C80" s="46" t="s">
        <v>132</v>
      </c>
      <c r="D80" s="89">
        <v>100718.79</v>
      </c>
      <c r="E80" s="89">
        <v>99000</v>
      </c>
      <c r="F80" s="165">
        <f t="shared" si="1"/>
        <v>0.98293476321548345</v>
      </c>
    </row>
    <row r="81" spans="1:6" x14ac:dyDescent="0.2">
      <c r="A81" s="134"/>
      <c r="B81" s="86">
        <v>19</v>
      </c>
      <c r="C81" s="46" t="s">
        <v>133</v>
      </c>
      <c r="D81" s="89">
        <v>24036.55</v>
      </c>
      <c r="E81" s="89">
        <v>50000</v>
      </c>
      <c r="F81" s="165">
        <f t="shared" si="1"/>
        <v>2.0801654147537811</v>
      </c>
    </row>
    <row r="82" spans="1:6" x14ac:dyDescent="0.2">
      <c r="A82" s="134"/>
      <c r="B82" s="88">
        <v>20</v>
      </c>
      <c r="C82" s="46" t="s">
        <v>228</v>
      </c>
      <c r="D82" s="89">
        <v>150123.69</v>
      </c>
      <c r="E82" s="89">
        <v>174000</v>
      </c>
      <c r="F82" s="165">
        <f t="shared" si="1"/>
        <v>1.1590442521097104</v>
      </c>
    </row>
    <row r="83" spans="1:6" x14ac:dyDescent="0.2">
      <c r="A83" s="134"/>
      <c r="B83" s="86">
        <v>21</v>
      </c>
      <c r="C83" s="46" t="s">
        <v>156</v>
      </c>
      <c r="D83" s="89">
        <v>6377.6</v>
      </c>
      <c r="E83" s="89">
        <v>15000</v>
      </c>
      <c r="F83" s="165">
        <f t="shared" si="1"/>
        <v>2.3519819367787256</v>
      </c>
    </row>
    <row r="84" spans="1:6" x14ac:dyDescent="0.2">
      <c r="A84" s="134"/>
      <c r="B84" s="88">
        <v>22</v>
      </c>
      <c r="C84" s="46" t="s">
        <v>50</v>
      </c>
      <c r="D84" s="89">
        <v>7926</v>
      </c>
      <c r="E84" s="89">
        <v>5000</v>
      </c>
      <c r="F84" s="165">
        <f t="shared" si="1"/>
        <v>0.63083522583901086</v>
      </c>
    </row>
    <row r="85" spans="1:6" x14ac:dyDescent="0.2">
      <c r="A85" s="134"/>
      <c r="B85" s="86">
        <v>23</v>
      </c>
      <c r="C85" s="46" t="s">
        <v>274</v>
      </c>
      <c r="D85" s="89">
        <v>11600</v>
      </c>
      <c r="E85" s="89">
        <v>15000</v>
      </c>
      <c r="F85" s="165">
        <f t="shared" si="1"/>
        <v>1.2931034482758621</v>
      </c>
    </row>
    <row r="86" spans="1:6" x14ac:dyDescent="0.2">
      <c r="A86" s="134"/>
      <c r="B86" s="88">
        <v>24</v>
      </c>
      <c r="C86" s="46" t="s">
        <v>171</v>
      </c>
      <c r="D86" s="89">
        <v>4759.38</v>
      </c>
      <c r="E86" s="89">
        <v>15000</v>
      </c>
      <c r="F86" s="165">
        <f t="shared" si="1"/>
        <v>3.1516710159726689</v>
      </c>
    </row>
    <row r="87" spans="1:6" x14ac:dyDescent="0.2">
      <c r="A87" s="134"/>
      <c r="B87" s="86">
        <v>25</v>
      </c>
      <c r="C87" s="46" t="s">
        <v>134</v>
      </c>
      <c r="D87" s="89">
        <v>325629.81</v>
      </c>
      <c r="E87" s="89">
        <v>95000</v>
      </c>
      <c r="F87" s="165">
        <f t="shared" si="1"/>
        <v>0.29174233157584684</v>
      </c>
    </row>
    <row r="88" spans="1:6" x14ac:dyDescent="0.2">
      <c r="A88" s="134"/>
      <c r="B88" s="88">
        <v>26</v>
      </c>
      <c r="C88" s="46" t="s">
        <v>155</v>
      </c>
      <c r="D88" s="89">
        <v>86837.02</v>
      </c>
      <c r="E88" s="89">
        <v>40000</v>
      </c>
      <c r="F88" s="165">
        <f t="shared" si="1"/>
        <v>0.46063303415985485</v>
      </c>
    </row>
    <row r="89" spans="1:6" x14ac:dyDescent="0.2">
      <c r="A89" s="134"/>
      <c r="B89" s="86">
        <v>27</v>
      </c>
      <c r="C89" s="46" t="s">
        <v>115</v>
      </c>
      <c r="D89" s="89">
        <v>26615.16</v>
      </c>
      <c r="E89" s="89">
        <v>35000</v>
      </c>
      <c r="F89" s="165">
        <f t="shared" si="1"/>
        <v>1.3150399997595354</v>
      </c>
    </row>
    <row r="90" spans="1:6" x14ac:dyDescent="0.2">
      <c r="A90" s="134"/>
      <c r="B90" s="88">
        <v>28</v>
      </c>
      <c r="C90" s="46" t="s">
        <v>208</v>
      </c>
      <c r="D90" s="89">
        <v>655471.59</v>
      </c>
      <c r="E90" s="89">
        <v>700000</v>
      </c>
      <c r="F90" s="165">
        <f t="shared" si="1"/>
        <v>1.0679333943367402</v>
      </c>
    </row>
    <row r="91" spans="1:6" x14ac:dyDescent="0.2">
      <c r="A91" s="134"/>
      <c r="B91" s="86">
        <v>29</v>
      </c>
      <c r="C91" s="46" t="s">
        <v>209</v>
      </c>
      <c r="D91" s="89">
        <v>25055.26</v>
      </c>
      <c r="E91" s="89">
        <v>25000</v>
      </c>
      <c r="F91" s="165">
        <f t="shared" si="1"/>
        <v>0.99779447509225616</v>
      </c>
    </row>
    <row r="92" spans="1:6" x14ac:dyDescent="0.2">
      <c r="A92" s="134"/>
      <c r="B92" s="88">
        <v>30</v>
      </c>
      <c r="C92" s="46" t="s">
        <v>72</v>
      </c>
      <c r="D92" s="89">
        <v>298923.7</v>
      </c>
      <c r="E92" s="89">
        <v>428000</v>
      </c>
      <c r="F92" s="165">
        <f t="shared" si="1"/>
        <v>1.431803500358118</v>
      </c>
    </row>
    <row r="93" spans="1:6" x14ac:dyDescent="0.2">
      <c r="A93" s="134"/>
      <c r="B93" s="86">
        <v>31</v>
      </c>
      <c r="C93" s="46" t="s">
        <v>103</v>
      </c>
      <c r="D93" s="89">
        <v>294407.3</v>
      </c>
      <c r="E93" s="89">
        <v>300000</v>
      </c>
      <c r="F93" s="165">
        <f t="shared" si="1"/>
        <v>1.0189964718945488</v>
      </c>
    </row>
    <row r="94" spans="1:6" x14ac:dyDescent="0.2">
      <c r="A94" s="134"/>
      <c r="B94" s="88">
        <v>32</v>
      </c>
      <c r="C94" s="46" t="s">
        <v>229</v>
      </c>
      <c r="D94" s="89">
        <v>188778.87</v>
      </c>
      <c r="E94" s="89">
        <v>180000</v>
      </c>
      <c r="F94" s="165">
        <f t="shared" si="1"/>
        <v>0.95349654333665634</v>
      </c>
    </row>
    <row r="95" spans="1:6" x14ac:dyDescent="0.2">
      <c r="A95" s="134"/>
      <c r="B95" s="86">
        <v>33</v>
      </c>
      <c r="C95" s="46" t="s">
        <v>121</v>
      </c>
      <c r="D95" s="89">
        <v>343153.84</v>
      </c>
      <c r="E95" s="89">
        <v>350000</v>
      </c>
      <c r="F95" s="165">
        <f t="shared" si="1"/>
        <v>1.0199507019941843</v>
      </c>
    </row>
    <row r="96" spans="1:6" ht="13.5" thickBot="1" x14ac:dyDescent="0.25">
      <c r="A96" s="134"/>
      <c r="B96" s="86">
        <v>34</v>
      </c>
      <c r="C96" s="46" t="s">
        <v>210</v>
      </c>
      <c r="D96" s="89">
        <v>113725</v>
      </c>
      <c r="E96" s="89">
        <v>95000</v>
      </c>
      <c r="F96" s="173">
        <f t="shared" si="1"/>
        <v>0.83534842822598376</v>
      </c>
    </row>
    <row r="97" spans="1:6" ht="13.5" thickBot="1" x14ac:dyDescent="0.25">
      <c r="A97" s="132" t="s">
        <v>140</v>
      </c>
      <c r="B97" s="84"/>
      <c r="C97" s="67" t="s">
        <v>74</v>
      </c>
      <c r="D97" s="85">
        <f>SUM(D98:D134)</f>
        <v>2256060.23</v>
      </c>
      <c r="E97" s="85">
        <f>SUM(E98:E134)</f>
        <v>2582550</v>
      </c>
      <c r="F97" s="162">
        <f t="shared" si="1"/>
        <v>1.1447167791260608</v>
      </c>
    </row>
    <row r="98" spans="1:6" x14ac:dyDescent="0.2">
      <c r="A98" s="133"/>
      <c r="B98" s="90">
        <v>1</v>
      </c>
      <c r="C98" s="66" t="s">
        <v>109</v>
      </c>
      <c r="D98" s="87">
        <v>33737.5</v>
      </c>
      <c r="E98" s="87">
        <v>30000</v>
      </c>
      <c r="F98" s="164">
        <f t="shared" si="1"/>
        <v>0.88921822897369396</v>
      </c>
    </row>
    <row r="99" spans="1:6" x14ac:dyDescent="0.2">
      <c r="A99" s="134"/>
      <c r="B99" s="91">
        <v>2</v>
      </c>
      <c r="C99" s="46" t="s">
        <v>211</v>
      </c>
      <c r="D99" s="89">
        <v>70764.66</v>
      </c>
      <c r="E99" s="89">
        <v>70000</v>
      </c>
      <c r="F99" s="165">
        <f t="shared" si="1"/>
        <v>0.98919432383339367</v>
      </c>
    </row>
    <row r="100" spans="1:6" x14ac:dyDescent="0.2">
      <c r="A100" s="134"/>
      <c r="B100" s="91">
        <v>3</v>
      </c>
      <c r="C100" s="46" t="s">
        <v>212</v>
      </c>
      <c r="D100" s="89">
        <v>7951.28</v>
      </c>
      <c r="E100" s="89">
        <v>10000</v>
      </c>
      <c r="F100" s="165">
        <f t="shared" si="1"/>
        <v>1.2576591441881055</v>
      </c>
    </row>
    <row r="101" spans="1:6" x14ac:dyDescent="0.2">
      <c r="A101" s="134"/>
      <c r="B101" s="91">
        <v>4</v>
      </c>
      <c r="C101" s="46" t="s">
        <v>157</v>
      </c>
      <c r="D101" s="89">
        <v>52797.64</v>
      </c>
      <c r="E101" s="89">
        <v>60000</v>
      </c>
      <c r="F101" s="165">
        <f t="shared" si="1"/>
        <v>1.1364144306450061</v>
      </c>
    </row>
    <row r="102" spans="1:6" x14ac:dyDescent="0.2">
      <c r="A102" s="134"/>
      <c r="B102" s="91">
        <v>5</v>
      </c>
      <c r="C102" s="46" t="s">
        <v>23</v>
      </c>
      <c r="D102" s="89">
        <v>62584.2</v>
      </c>
      <c r="E102" s="89">
        <v>60000</v>
      </c>
      <c r="F102" s="165">
        <f t="shared" si="1"/>
        <v>0.95870842800579059</v>
      </c>
    </row>
    <row r="103" spans="1:6" x14ac:dyDescent="0.2">
      <c r="A103" s="134"/>
      <c r="B103" s="91">
        <v>6</v>
      </c>
      <c r="C103" s="46" t="s">
        <v>230</v>
      </c>
      <c r="D103" s="89">
        <v>67761.58</v>
      </c>
      <c r="E103" s="89">
        <v>70000</v>
      </c>
      <c r="F103" s="165">
        <f t="shared" si="1"/>
        <v>1.0330337633803699</v>
      </c>
    </row>
    <row r="104" spans="1:6" x14ac:dyDescent="0.2">
      <c r="A104" s="134"/>
      <c r="B104" s="91">
        <v>7</v>
      </c>
      <c r="C104" s="46" t="s">
        <v>21</v>
      </c>
      <c r="D104" s="89">
        <v>241311.35</v>
      </c>
      <c r="E104" s="89">
        <v>198000</v>
      </c>
      <c r="F104" s="165">
        <f t="shared" si="1"/>
        <v>0.82051673077126297</v>
      </c>
    </row>
    <row r="105" spans="1:6" x14ac:dyDescent="0.2">
      <c r="A105" s="134"/>
      <c r="B105" s="91">
        <v>8</v>
      </c>
      <c r="C105" s="46" t="s">
        <v>281</v>
      </c>
      <c r="D105" s="89">
        <v>71013</v>
      </c>
      <c r="E105" s="89">
        <v>80000</v>
      </c>
      <c r="F105" s="165">
        <f t="shared" si="1"/>
        <v>1.1265542928759522</v>
      </c>
    </row>
    <row r="106" spans="1:6" x14ac:dyDescent="0.2">
      <c r="A106" s="134"/>
      <c r="B106" s="91">
        <v>9</v>
      </c>
      <c r="C106" s="46" t="s">
        <v>282</v>
      </c>
      <c r="D106" s="89">
        <v>78898.92</v>
      </c>
      <c r="E106" s="89">
        <v>98000</v>
      </c>
      <c r="F106" s="165">
        <f t="shared" si="1"/>
        <v>1.242095582550433</v>
      </c>
    </row>
    <row r="107" spans="1:6" x14ac:dyDescent="0.2">
      <c r="A107" s="134"/>
      <c r="B107" s="91">
        <v>10</v>
      </c>
      <c r="C107" s="46" t="s">
        <v>285</v>
      </c>
      <c r="D107" s="89">
        <v>70256.22</v>
      </c>
      <c r="E107" s="89">
        <v>50000</v>
      </c>
      <c r="F107" s="165">
        <f t="shared" si="1"/>
        <v>0.71168075936906372</v>
      </c>
    </row>
    <row r="108" spans="1:6" x14ac:dyDescent="0.2">
      <c r="A108" s="134"/>
      <c r="B108" s="91">
        <v>11</v>
      </c>
      <c r="C108" s="46" t="s">
        <v>239</v>
      </c>
      <c r="D108" s="89">
        <v>28053.08</v>
      </c>
      <c r="E108" s="89">
        <v>48000</v>
      </c>
      <c r="F108" s="165">
        <f t="shared" si="1"/>
        <v>1.7110420673950952</v>
      </c>
    </row>
    <row r="109" spans="1:6" x14ac:dyDescent="0.2">
      <c r="A109" s="134"/>
      <c r="B109" s="92" t="s">
        <v>213</v>
      </c>
      <c r="C109" s="46" t="s">
        <v>276</v>
      </c>
      <c r="D109" s="89">
        <v>313600</v>
      </c>
      <c r="E109" s="89">
        <v>448000</v>
      </c>
      <c r="F109" s="165">
        <f t="shared" si="1"/>
        <v>1.4285714285714286</v>
      </c>
    </row>
    <row r="110" spans="1:6" x14ac:dyDescent="0.2">
      <c r="A110" s="134"/>
      <c r="B110" s="92" t="s">
        <v>214</v>
      </c>
      <c r="C110" s="46" t="s">
        <v>226</v>
      </c>
      <c r="D110" s="89">
        <v>95333.33</v>
      </c>
      <c r="E110" s="89">
        <v>0</v>
      </c>
      <c r="F110" s="165">
        <f t="shared" si="1"/>
        <v>0</v>
      </c>
    </row>
    <row r="111" spans="1:6" x14ac:dyDescent="0.2">
      <c r="A111" s="134"/>
      <c r="B111" s="91">
        <v>14</v>
      </c>
      <c r="C111" s="46" t="s">
        <v>238</v>
      </c>
      <c r="D111" s="89">
        <v>8500</v>
      </c>
      <c r="E111" s="89">
        <v>15000</v>
      </c>
      <c r="F111" s="165">
        <f t="shared" si="1"/>
        <v>1.7647058823529411</v>
      </c>
    </row>
    <row r="112" spans="1:6" x14ac:dyDescent="0.2">
      <c r="A112" s="134"/>
      <c r="B112" s="91">
        <v>15</v>
      </c>
      <c r="C112" s="46" t="s">
        <v>264</v>
      </c>
      <c r="D112" s="89">
        <v>32032.92</v>
      </c>
      <c r="E112" s="89">
        <v>18000</v>
      </c>
      <c r="F112" s="165">
        <f t="shared" si="1"/>
        <v>0.56192192282189701</v>
      </c>
    </row>
    <row r="113" spans="1:6" x14ac:dyDescent="0.2">
      <c r="A113" s="134"/>
      <c r="B113" s="91">
        <v>16</v>
      </c>
      <c r="C113" s="46" t="s">
        <v>216</v>
      </c>
      <c r="D113" s="89">
        <v>445034.86</v>
      </c>
      <c r="E113" s="89">
        <v>0</v>
      </c>
      <c r="F113" s="165">
        <f t="shared" si="1"/>
        <v>0</v>
      </c>
    </row>
    <row r="114" spans="1:6" x14ac:dyDescent="0.2">
      <c r="A114" s="134"/>
      <c r="B114" s="91">
        <v>17</v>
      </c>
      <c r="C114" s="46" t="s">
        <v>227</v>
      </c>
      <c r="D114" s="89">
        <v>17441.650000000001</v>
      </c>
      <c r="E114" s="89">
        <v>18000</v>
      </c>
      <c r="F114" s="165">
        <f t="shared" si="1"/>
        <v>1.0320124529502654</v>
      </c>
    </row>
    <row r="115" spans="1:6" x14ac:dyDescent="0.2">
      <c r="A115" s="134"/>
      <c r="B115" s="92" t="s">
        <v>215</v>
      </c>
      <c r="C115" s="46" t="s">
        <v>193</v>
      </c>
      <c r="D115" s="89">
        <v>156360.24</v>
      </c>
      <c r="E115" s="89">
        <v>150000</v>
      </c>
      <c r="F115" s="165">
        <f t="shared" si="1"/>
        <v>0.95932316297288878</v>
      </c>
    </row>
    <row r="116" spans="1:6" x14ac:dyDescent="0.2">
      <c r="A116" s="134"/>
      <c r="B116" s="92" t="s">
        <v>237</v>
      </c>
      <c r="C116" s="46" t="s">
        <v>124</v>
      </c>
      <c r="D116" s="89">
        <v>2816</v>
      </c>
      <c r="E116" s="89">
        <v>5000</v>
      </c>
      <c r="F116" s="165">
        <f t="shared" si="1"/>
        <v>1.7755681818181819</v>
      </c>
    </row>
    <row r="117" spans="1:6" x14ac:dyDescent="0.2">
      <c r="A117" s="134"/>
      <c r="B117" s="91">
        <v>20</v>
      </c>
      <c r="C117" s="46" t="s">
        <v>51</v>
      </c>
      <c r="D117" s="89">
        <v>9209</v>
      </c>
      <c r="E117" s="89">
        <v>0</v>
      </c>
      <c r="F117" s="165">
        <f t="shared" si="1"/>
        <v>0</v>
      </c>
    </row>
    <row r="118" spans="1:6" x14ac:dyDescent="0.2">
      <c r="A118" s="134"/>
      <c r="B118" s="94">
        <v>21</v>
      </c>
      <c r="C118" s="46" t="s">
        <v>189</v>
      </c>
      <c r="D118" s="89">
        <v>4902</v>
      </c>
      <c r="E118" s="89">
        <v>10000</v>
      </c>
      <c r="F118" s="165">
        <f t="shared" si="1"/>
        <v>2.0399836801305589</v>
      </c>
    </row>
    <row r="119" spans="1:6" x14ac:dyDescent="0.2">
      <c r="A119" s="134"/>
      <c r="B119" s="94">
        <v>22</v>
      </c>
      <c r="C119" s="46" t="s">
        <v>275</v>
      </c>
      <c r="D119" s="89">
        <v>47636</v>
      </c>
      <c r="E119" s="89">
        <v>50000</v>
      </c>
      <c r="F119" s="165">
        <f t="shared" si="1"/>
        <v>1.0496263330254429</v>
      </c>
    </row>
    <row r="120" spans="1:6" x14ac:dyDescent="0.2">
      <c r="A120" s="134"/>
      <c r="B120" s="94">
        <v>23</v>
      </c>
      <c r="C120" s="46" t="s">
        <v>233</v>
      </c>
      <c r="D120" s="89">
        <v>129576.8</v>
      </c>
      <c r="E120" s="89">
        <v>149600</v>
      </c>
      <c r="F120" s="165">
        <f t="shared" si="1"/>
        <v>1.1545276623593113</v>
      </c>
    </row>
    <row r="121" spans="1:6" x14ac:dyDescent="0.2">
      <c r="A121" s="134"/>
      <c r="B121" s="94">
        <v>24</v>
      </c>
      <c r="C121" s="46" t="s">
        <v>194</v>
      </c>
      <c r="D121" s="89">
        <v>34918.5</v>
      </c>
      <c r="E121" s="89">
        <v>90000</v>
      </c>
      <c r="F121" s="165">
        <f t="shared" si="1"/>
        <v>2.5774303019889171</v>
      </c>
    </row>
    <row r="122" spans="1:6" x14ac:dyDescent="0.2">
      <c r="A122" s="135"/>
      <c r="B122" s="94">
        <v>25</v>
      </c>
      <c r="C122" s="68" t="s">
        <v>234</v>
      </c>
      <c r="D122" s="93">
        <v>79637</v>
      </c>
      <c r="E122" s="93">
        <v>75000</v>
      </c>
      <c r="F122" s="165">
        <f t="shared" si="1"/>
        <v>0.94177329633210694</v>
      </c>
    </row>
    <row r="123" spans="1:6" x14ac:dyDescent="0.2">
      <c r="A123" s="135"/>
      <c r="B123" s="94">
        <v>26</v>
      </c>
      <c r="C123" s="68" t="s">
        <v>267</v>
      </c>
      <c r="D123" s="93">
        <v>0</v>
      </c>
      <c r="E123" s="93">
        <v>98000</v>
      </c>
      <c r="F123" s="165">
        <v>0</v>
      </c>
    </row>
    <row r="124" spans="1:6" x14ac:dyDescent="0.2">
      <c r="A124" s="135"/>
      <c r="B124" s="94">
        <v>27</v>
      </c>
      <c r="C124" s="68" t="s">
        <v>256</v>
      </c>
      <c r="D124" s="93">
        <v>0</v>
      </c>
      <c r="E124" s="93">
        <v>99500</v>
      </c>
      <c r="F124" s="166">
        <v>0</v>
      </c>
    </row>
    <row r="125" spans="1:6" x14ac:dyDescent="0.2">
      <c r="A125" s="135"/>
      <c r="B125" s="94">
        <v>28</v>
      </c>
      <c r="C125" s="68" t="s">
        <v>265</v>
      </c>
      <c r="D125" s="93">
        <v>0</v>
      </c>
      <c r="E125" s="93">
        <v>70000</v>
      </c>
      <c r="F125" s="166">
        <v>0</v>
      </c>
    </row>
    <row r="126" spans="1:6" x14ac:dyDescent="0.2">
      <c r="A126" s="135"/>
      <c r="B126" s="94">
        <v>29</v>
      </c>
      <c r="C126" s="68" t="s">
        <v>257</v>
      </c>
      <c r="D126" s="93">
        <v>0</v>
      </c>
      <c r="E126" s="93">
        <v>55000</v>
      </c>
      <c r="F126" s="166">
        <v>0</v>
      </c>
    </row>
    <row r="127" spans="1:6" x14ac:dyDescent="0.2">
      <c r="A127" s="135"/>
      <c r="B127" s="94">
        <v>30</v>
      </c>
      <c r="C127" s="68" t="s">
        <v>253</v>
      </c>
      <c r="D127" s="93">
        <v>0</v>
      </c>
      <c r="E127" s="93">
        <v>60000</v>
      </c>
      <c r="F127" s="166">
        <v>0</v>
      </c>
    </row>
    <row r="128" spans="1:6" x14ac:dyDescent="0.2">
      <c r="A128" s="135"/>
      <c r="B128" s="94">
        <v>31</v>
      </c>
      <c r="C128" s="68" t="s">
        <v>254</v>
      </c>
      <c r="D128" s="93">
        <v>0</v>
      </c>
      <c r="E128" s="93">
        <v>40000</v>
      </c>
      <c r="F128" s="166">
        <v>0</v>
      </c>
    </row>
    <row r="129" spans="1:6" x14ac:dyDescent="0.2">
      <c r="A129" s="135"/>
      <c r="B129" s="94">
        <v>32</v>
      </c>
      <c r="C129" s="68" t="s">
        <v>242</v>
      </c>
      <c r="D129" s="93">
        <v>63482.5</v>
      </c>
      <c r="E129" s="93">
        <v>0</v>
      </c>
      <c r="F129" s="166">
        <v>0</v>
      </c>
    </row>
    <row r="130" spans="1:6" x14ac:dyDescent="0.2">
      <c r="A130" s="135"/>
      <c r="B130" s="94">
        <v>33</v>
      </c>
      <c r="C130" s="68" t="s">
        <v>268</v>
      </c>
      <c r="D130" s="93">
        <v>0</v>
      </c>
      <c r="E130" s="93">
        <v>90000</v>
      </c>
      <c r="F130" s="166">
        <v>0</v>
      </c>
    </row>
    <row r="131" spans="1:6" x14ac:dyDescent="0.2">
      <c r="A131" s="135"/>
      <c r="B131" s="94">
        <v>34</v>
      </c>
      <c r="C131" s="68" t="s">
        <v>269</v>
      </c>
      <c r="D131" s="93">
        <v>0</v>
      </c>
      <c r="E131" s="93">
        <v>126000</v>
      </c>
      <c r="F131" s="166">
        <v>0</v>
      </c>
    </row>
    <row r="132" spans="1:6" x14ac:dyDescent="0.2">
      <c r="A132" s="135"/>
      <c r="B132" s="94">
        <v>35</v>
      </c>
      <c r="C132" s="68" t="s">
        <v>270</v>
      </c>
      <c r="D132" s="93">
        <v>0</v>
      </c>
      <c r="E132" s="93">
        <v>25000</v>
      </c>
      <c r="F132" s="166">
        <v>0</v>
      </c>
    </row>
    <row r="133" spans="1:6" x14ac:dyDescent="0.2">
      <c r="A133" s="135"/>
      <c r="B133" s="94">
        <v>36</v>
      </c>
      <c r="C133" s="68" t="s">
        <v>277</v>
      </c>
      <c r="D133" s="93">
        <v>0</v>
      </c>
      <c r="E133" s="93">
        <v>70000</v>
      </c>
      <c r="F133" s="166">
        <v>0</v>
      </c>
    </row>
    <row r="134" spans="1:6" ht="13.5" thickBot="1" x14ac:dyDescent="0.25">
      <c r="A134" s="135"/>
      <c r="B134" s="94">
        <v>37</v>
      </c>
      <c r="C134" s="68" t="s">
        <v>266</v>
      </c>
      <c r="D134" s="93">
        <v>30450</v>
      </c>
      <c r="E134" s="93">
        <v>46450</v>
      </c>
      <c r="F134" s="173">
        <f t="shared" si="1"/>
        <v>1.5254515599343186</v>
      </c>
    </row>
    <row r="135" spans="1:6" ht="13.5" thickBot="1" x14ac:dyDescent="0.25">
      <c r="A135" s="132" t="s">
        <v>141</v>
      </c>
      <c r="B135" s="95"/>
      <c r="C135" s="67" t="s">
        <v>75</v>
      </c>
      <c r="D135" s="85">
        <f>SUM(D136:D169)</f>
        <v>2949226.6399999997</v>
      </c>
      <c r="E135" s="85">
        <f>SUM(E136:E169)</f>
        <v>3005950</v>
      </c>
      <c r="F135" s="162">
        <f t="shared" si="1"/>
        <v>1.0192332997507443</v>
      </c>
    </row>
    <row r="136" spans="1:6" x14ac:dyDescent="0.2">
      <c r="A136" s="136"/>
      <c r="B136" s="114">
        <v>24</v>
      </c>
      <c r="C136" s="66" t="s">
        <v>190</v>
      </c>
      <c r="D136" s="87">
        <v>16326.25</v>
      </c>
      <c r="E136" s="87">
        <v>36000</v>
      </c>
      <c r="F136" s="174">
        <f t="shared" si="1"/>
        <v>2.2050378990888908</v>
      </c>
    </row>
    <row r="137" spans="1:6" x14ac:dyDescent="0.2">
      <c r="A137" s="137"/>
      <c r="B137" s="114">
        <v>25</v>
      </c>
      <c r="C137" s="46" t="s">
        <v>278</v>
      </c>
      <c r="D137" s="89">
        <v>10550</v>
      </c>
      <c r="E137" s="89">
        <v>12000</v>
      </c>
      <c r="F137" s="175">
        <f t="shared" si="1"/>
        <v>1.1374407582938388</v>
      </c>
    </row>
    <row r="138" spans="1:6" x14ac:dyDescent="0.2">
      <c r="A138" s="138"/>
      <c r="B138" s="114">
        <v>26</v>
      </c>
      <c r="C138" s="46" t="s">
        <v>255</v>
      </c>
      <c r="D138" s="89">
        <v>144074.13</v>
      </c>
      <c r="E138" s="89">
        <v>145000</v>
      </c>
      <c r="F138" s="175">
        <f t="shared" si="1"/>
        <v>1.0064263445491568</v>
      </c>
    </row>
    <row r="139" spans="1:6" x14ac:dyDescent="0.2">
      <c r="A139" s="138"/>
      <c r="B139" s="114">
        <v>27</v>
      </c>
      <c r="C139" s="46" t="s">
        <v>153</v>
      </c>
      <c r="D139" s="89">
        <v>94000</v>
      </c>
      <c r="E139" s="89">
        <v>70000</v>
      </c>
      <c r="F139" s="175">
        <f t="shared" si="1"/>
        <v>0.74468085106382975</v>
      </c>
    </row>
    <row r="140" spans="1:6" x14ac:dyDescent="0.2">
      <c r="A140" s="138"/>
      <c r="B140" s="114">
        <v>28</v>
      </c>
      <c r="C140" s="46" t="s">
        <v>217</v>
      </c>
      <c r="D140" s="89">
        <v>83577.72</v>
      </c>
      <c r="E140" s="89">
        <v>85000</v>
      </c>
      <c r="F140" s="175">
        <f t="shared" si="1"/>
        <v>1.0170174539338952</v>
      </c>
    </row>
    <row r="141" spans="1:6" x14ac:dyDescent="0.2">
      <c r="A141" s="139"/>
      <c r="B141" s="114">
        <v>29</v>
      </c>
      <c r="C141" s="46" t="s">
        <v>192</v>
      </c>
      <c r="D141" s="89">
        <v>119400</v>
      </c>
      <c r="E141" s="89">
        <v>50000</v>
      </c>
      <c r="F141" s="175">
        <f t="shared" si="1"/>
        <v>0.41876046901172531</v>
      </c>
    </row>
    <row r="142" spans="1:6" x14ac:dyDescent="0.2">
      <c r="A142" s="139"/>
      <c r="B142" s="114">
        <v>30</v>
      </c>
      <c r="C142" s="46" t="s">
        <v>243</v>
      </c>
      <c r="D142" s="89">
        <v>77254</v>
      </c>
      <c r="E142" s="89">
        <v>0</v>
      </c>
      <c r="F142" s="175">
        <f t="shared" si="1"/>
        <v>0</v>
      </c>
    </row>
    <row r="143" spans="1:6" x14ac:dyDescent="0.2">
      <c r="A143" s="139"/>
      <c r="B143" s="114">
        <v>31</v>
      </c>
      <c r="C143" s="46" t="s">
        <v>29</v>
      </c>
      <c r="D143" s="89">
        <v>94024</v>
      </c>
      <c r="E143" s="89">
        <v>60000</v>
      </c>
      <c r="F143" s="175">
        <f t="shared" si="1"/>
        <v>0.6381349442695482</v>
      </c>
    </row>
    <row r="144" spans="1:6" x14ac:dyDescent="0.2">
      <c r="A144" s="139"/>
      <c r="B144" s="114">
        <v>32</v>
      </c>
      <c r="C144" s="46" t="s">
        <v>218</v>
      </c>
      <c r="D144" s="89">
        <v>142159.51</v>
      </c>
      <c r="E144" s="89">
        <v>190000</v>
      </c>
      <c r="F144" s="175">
        <f t="shared" si="1"/>
        <v>1.3365268352430308</v>
      </c>
    </row>
    <row r="145" spans="1:6" x14ac:dyDescent="0.2">
      <c r="A145" s="138"/>
      <c r="B145" s="114">
        <v>33</v>
      </c>
      <c r="C145" s="46" t="s">
        <v>284</v>
      </c>
      <c r="D145" s="89">
        <v>58324.5</v>
      </c>
      <c r="E145" s="89">
        <v>0</v>
      </c>
      <c r="F145" s="175">
        <f t="shared" si="1"/>
        <v>0</v>
      </c>
    </row>
    <row r="146" spans="1:6" x14ac:dyDescent="0.2">
      <c r="A146" s="138"/>
      <c r="B146" s="114">
        <v>34</v>
      </c>
      <c r="C146" s="46" t="s">
        <v>280</v>
      </c>
      <c r="D146" s="89">
        <v>66020.58</v>
      </c>
      <c r="E146" s="89">
        <v>75000</v>
      </c>
      <c r="F146" s="175">
        <f t="shared" si="1"/>
        <v>1.136009407975513</v>
      </c>
    </row>
    <row r="147" spans="1:6" x14ac:dyDescent="0.2">
      <c r="A147" s="138"/>
      <c r="B147" s="114">
        <v>35</v>
      </c>
      <c r="C147" s="46" t="s">
        <v>110</v>
      </c>
      <c r="D147" s="89">
        <v>91876</v>
      </c>
      <c r="E147" s="89">
        <v>95000</v>
      </c>
      <c r="F147" s="175">
        <f t="shared" si="1"/>
        <v>1.0340023509948191</v>
      </c>
    </row>
    <row r="148" spans="1:6" x14ac:dyDescent="0.2">
      <c r="A148" s="138"/>
      <c r="B148" s="114">
        <v>36</v>
      </c>
      <c r="C148" s="117" t="s">
        <v>283</v>
      </c>
      <c r="D148" s="89">
        <v>648392.69999999995</v>
      </c>
      <c r="E148" s="89">
        <v>750000</v>
      </c>
      <c r="F148" s="175">
        <f t="shared" si="1"/>
        <v>1.1567064218952496</v>
      </c>
    </row>
    <row r="149" spans="1:6" x14ac:dyDescent="0.2">
      <c r="A149" s="138"/>
      <c r="B149" s="114">
        <v>37</v>
      </c>
      <c r="C149" s="46" t="s">
        <v>219</v>
      </c>
      <c r="D149" s="89">
        <v>177923.16</v>
      </c>
      <c r="E149" s="89">
        <v>180000</v>
      </c>
      <c r="F149" s="175">
        <f t="shared" si="1"/>
        <v>1.0116726793746245</v>
      </c>
    </row>
    <row r="150" spans="1:6" x14ac:dyDescent="0.2">
      <c r="A150" s="138"/>
      <c r="B150" s="114">
        <v>37</v>
      </c>
      <c r="C150" s="46" t="s">
        <v>96</v>
      </c>
      <c r="D150" s="89">
        <v>132645.54999999999</v>
      </c>
      <c r="E150" s="89">
        <v>190000</v>
      </c>
      <c r="F150" s="175">
        <f t="shared" si="1"/>
        <v>1.4323887985688175</v>
      </c>
    </row>
    <row r="151" spans="1:6" x14ac:dyDescent="0.2">
      <c r="A151" s="138"/>
      <c r="B151" s="114">
        <v>38</v>
      </c>
      <c r="C151" s="46" t="s">
        <v>95</v>
      </c>
      <c r="D151" s="89">
        <v>6953.65</v>
      </c>
      <c r="E151" s="89">
        <v>20000</v>
      </c>
      <c r="F151" s="175">
        <f t="shared" si="1"/>
        <v>2.8761873260805477</v>
      </c>
    </row>
    <row r="152" spans="1:6" x14ac:dyDescent="0.2">
      <c r="A152" s="138"/>
      <c r="B152" s="114">
        <v>39</v>
      </c>
      <c r="C152" s="46" t="s">
        <v>111</v>
      </c>
      <c r="D152" s="89">
        <v>86047.6</v>
      </c>
      <c r="E152" s="89">
        <v>75000</v>
      </c>
      <c r="F152" s="175">
        <f t="shared" si="1"/>
        <v>0.87161059692542264</v>
      </c>
    </row>
    <row r="153" spans="1:6" x14ac:dyDescent="0.2">
      <c r="A153" s="138"/>
      <c r="B153" s="114">
        <v>40</v>
      </c>
      <c r="C153" s="46" t="s">
        <v>167</v>
      </c>
      <c r="D153" s="89">
        <v>32865</v>
      </c>
      <c r="E153" s="89">
        <v>34950</v>
      </c>
      <c r="F153" s="175">
        <f t="shared" si="1"/>
        <v>1.063441350981287</v>
      </c>
    </row>
    <row r="154" spans="1:6" x14ac:dyDescent="0.2">
      <c r="A154" s="138"/>
      <c r="B154" s="114">
        <v>41</v>
      </c>
      <c r="C154" s="46" t="s">
        <v>135</v>
      </c>
      <c r="D154" s="89">
        <v>42562.8</v>
      </c>
      <c r="E154" s="89">
        <v>43000</v>
      </c>
      <c r="F154" s="175">
        <f t="shared" si="1"/>
        <v>1.0102718806093582</v>
      </c>
    </row>
    <row r="155" spans="1:6" x14ac:dyDescent="0.2">
      <c r="A155" s="138"/>
      <c r="B155" s="114">
        <v>42</v>
      </c>
      <c r="C155" s="117" t="s">
        <v>169</v>
      </c>
      <c r="D155" s="89">
        <v>22980</v>
      </c>
      <c r="E155" s="89">
        <v>23000</v>
      </c>
      <c r="F155" s="175">
        <f t="shared" si="1"/>
        <v>1.0008703220191471</v>
      </c>
    </row>
    <row r="156" spans="1:6" x14ac:dyDescent="0.2">
      <c r="A156" s="138"/>
      <c r="B156" s="114">
        <v>43</v>
      </c>
      <c r="C156" s="117" t="s">
        <v>279</v>
      </c>
      <c r="D156" s="89">
        <v>4750</v>
      </c>
      <c r="E156" s="89">
        <v>10000</v>
      </c>
      <c r="F156" s="175">
        <f t="shared" ref="F156:F217" si="2">E156/D156</f>
        <v>2.1052631578947367</v>
      </c>
    </row>
    <row r="157" spans="1:6" x14ac:dyDescent="0.2">
      <c r="A157" s="138"/>
      <c r="B157" s="114">
        <v>44</v>
      </c>
      <c r="C157" s="117" t="s">
        <v>168</v>
      </c>
      <c r="D157" s="89">
        <v>12000</v>
      </c>
      <c r="E157" s="89">
        <v>12000</v>
      </c>
      <c r="F157" s="175">
        <f t="shared" si="2"/>
        <v>1</v>
      </c>
    </row>
    <row r="158" spans="1:6" x14ac:dyDescent="0.2">
      <c r="A158" s="138"/>
      <c r="B158" s="114">
        <v>45</v>
      </c>
      <c r="C158" s="117" t="s">
        <v>247</v>
      </c>
      <c r="D158" s="89">
        <v>12558</v>
      </c>
      <c r="E158" s="89">
        <v>12000</v>
      </c>
      <c r="F158" s="175">
        <f t="shared" si="2"/>
        <v>0.95556617295747726</v>
      </c>
    </row>
    <row r="159" spans="1:6" x14ac:dyDescent="0.2">
      <c r="A159" s="138"/>
      <c r="B159" s="114">
        <v>46</v>
      </c>
      <c r="C159" s="117" t="s">
        <v>273</v>
      </c>
      <c r="D159" s="89">
        <v>11500</v>
      </c>
      <c r="E159" s="89">
        <v>0</v>
      </c>
      <c r="F159" s="175">
        <f t="shared" si="2"/>
        <v>0</v>
      </c>
    </row>
    <row r="160" spans="1:6" x14ac:dyDescent="0.2">
      <c r="A160" s="138"/>
      <c r="B160" s="114">
        <v>47</v>
      </c>
      <c r="C160" s="117" t="s">
        <v>191</v>
      </c>
      <c r="D160" s="89">
        <v>69600</v>
      </c>
      <c r="E160" s="89">
        <v>70000</v>
      </c>
      <c r="F160" s="175">
        <f t="shared" si="2"/>
        <v>1.0057471264367817</v>
      </c>
    </row>
    <row r="161" spans="1:6" x14ac:dyDescent="0.2">
      <c r="A161" s="138"/>
      <c r="B161" s="113">
        <v>48</v>
      </c>
      <c r="C161" s="46" t="s">
        <v>150</v>
      </c>
      <c r="D161" s="89">
        <v>2500</v>
      </c>
      <c r="E161" s="89">
        <v>50000</v>
      </c>
      <c r="F161" s="175">
        <f t="shared" si="2"/>
        <v>20</v>
      </c>
    </row>
    <row r="162" spans="1:6" x14ac:dyDescent="0.2">
      <c r="A162" s="138"/>
      <c r="B162" s="113">
        <v>49</v>
      </c>
      <c r="C162" s="46" t="s">
        <v>136</v>
      </c>
      <c r="D162" s="89">
        <v>36758.46</v>
      </c>
      <c r="E162" s="89">
        <v>5000</v>
      </c>
      <c r="F162" s="175">
        <f t="shared" si="2"/>
        <v>0.13602310869388978</v>
      </c>
    </row>
    <row r="163" spans="1:6" x14ac:dyDescent="0.2">
      <c r="A163" s="138"/>
      <c r="B163" s="114">
        <v>50</v>
      </c>
      <c r="C163" s="46" t="s">
        <v>170</v>
      </c>
      <c r="D163" s="89">
        <v>36800</v>
      </c>
      <c r="E163" s="89">
        <v>95000</v>
      </c>
      <c r="F163" s="175">
        <f t="shared" si="2"/>
        <v>2.5815217391304346</v>
      </c>
    </row>
    <row r="164" spans="1:6" x14ac:dyDescent="0.2">
      <c r="A164" s="138"/>
      <c r="B164" s="113">
        <v>51</v>
      </c>
      <c r="C164" s="46" t="s">
        <v>222</v>
      </c>
      <c r="D164" s="89">
        <v>294737.8</v>
      </c>
      <c r="E164" s="89">
        <v>380000</v>
      </c>
      <c r="F164" s="175">
        <f t="shared" si="2"/>
        <v>1.2892815241207609</v>
      </c>
    </row>
    <row r="165" spans="1:6" x14ac:dyDescent="0.2">
      <c r="A165" s="138"/>
      <c r="B165" s="113">
        <v>52</v>
      </c>
      <c r="C165" s="46" t="s">
        <v>252</v>
      </c>
      <c r="D165" s="89">
        <v>190000</v>
      </c>
      <c r="E165" s="187">
        <v>50000</v>
      </c>
      <c r="F165" s="186">
        <f t="shared" si="2"/>
        <v>0.26315789473684209</v>
      </c>
    </row>
    <row r="166" spans="1:6" x14ac:dyDescent="0.2">
      <c r="A166" s="138"/>
      <c r="B166" s="113">
        <v>53</v>
      </c>
      <c r="C166" s="46" t="s">
        <v>271</v>
      </c>
      <c r="D166" s="89">
        <v>0</v>
      </c>
      <c r="E166" s="187">
        <v>98000</v>
      </c>
      <c r="F166" s="186">
        <v>0</v>
      </c>
    </row>
    <row r="167" spans="1:6" x14ac:dyDescent="0.2">
      <c r="A167" s="138"/>
      <c r="B167" s="113">
        <v>54</v>
      </c>
      <c r="C167" s="46" t="s">
        <v>223</v>
      </c>
      <c r="D167" s="89">
        <v>35300</v>
      </c>
      <c r="E167" s="187">
        <v>10000</v>
      </c>
      <c r="F167" s="186">
        <f t="shared" si="2"/>
        <v>0.28328611898016998</v>
      </c>
    </row>
    <row r="168" spans="1:6" x14ac:dyDescent="0.2">
      <c r="A168" s="138"/>
      <c r="B168" s="113">
        <v>55</v>
      </c>
      <c r="C168" s="46" t="s">
        <v>34</v>
      </c>
      <c r="D168" s="89">
        <v>15605</v>
      </c>
      <c r="E168" s="187">
        <v>10000</v>
      </c>
      <c r="F168" s="186">
        <f t="shared" si="2"/>
        <v>0.6408202499198975</v>
      </c>
    </row>
    <row r="169" spans="1:6" ht="13.5" thickBot="1" x14ac:dyDescent="0.25">
      <c r="A169" s="138"/>
      <c r="B169" s="113">
        <v>56</v>
      </c>
      <c r="C169" s="46" t="s">
        <v>36</v>
      </c>
      <c r="D169" s="89">
        <v>79160.23</v>
      </c>
      <c r="E169" s="89">
        <v>70000</v>
      </c>
      <c r="F169" s="176">
        <f t="shared" si="2"/>
        <v>0.8842824231309081</v>
      </c>
    </row>
    <row r="170" spans="1:6" ht="13.5" thickBot="1" x14ac:dyDescent="0.25">
      <c r="A170" s="132" t="s">
        <v>142</v>
      </c>
      <c r="B170" s="84"/>
      <c r="C170" s="67" t="s">
        <v>172</v>
      </c>
      <c r="D170" s="77">
        <f>SUM(D171)</f>
        <v>1661994.57</v>
      </c>
      <c r="E170" s="77">
        <f>SUM(E171)</f>
        <v>2000000</v>
      </c>
      <c r="F170" s="162">
        <f t="shared" si="2"/>
        <v>1.2033733660152692</v>
      </c>
    </row>
    <row r="171" spans="1:6" ht="13.5" thickBot="1" x14ac:dyDescent="0.25">
      <c r="A171" s="133"/>
      <c r="B171" s="96">
        <v>1</v>
      </c>
      <c r="C171" s="66" t="s">
        <v>125</v>
      </c>
      <c r="D171" s="87">
        <v>1661994.57</v>
      </c>
      <c r="E171" s="87">
        <v>2000000</v>
      </c>
      <c r="F171" s="160">
        <f t="shared" si="2"/>
        <v>1.2033733660152692</v>
      </c>
    </row>
    <row r="172" spans="1:6" ht="15.6" hidden="1" customHeight="1" x14ac:dyDescent="0.2">
      <c r="A172" s="134"/>
      <c r="B172" s="97"/>
      <c r="C172" s="46" t="s">
        <v>165</v>
      </c>
      <c r="D172" s="89"/>
      <c r="E172" s="89"/>
      <c r="F172" s="160" t="e">
        <f t="shared" si="2"/>
        <v>#DIV/0!</v>
      </c>
    </row>
    <row r="173" spans="1:6" ht="15.6" hidden="1" customHeight="1" x14ac:dyDescent="0.2">
      <c r="A173" s="134"/>
      <c r="B173" s="88"/>
      <c r="C173" s="46" t="s">
        <v>166</v>
      </c>
      <c r="D173" s="89"/>
      <c r="E173" s="89"/>
      <c r="F173" s="160" t="e">
        <f t="shared" si="2"/>
        <v>#DIV/0!</v>
      </c>
    </row>
    <row r="174" spans="1:6" ht="15.6" hidden="1" customHeight="1" x14ac:dyDescent="0.2">
      <c r="A174" s="134"/>
      <c r="B174" s="88"/>
      <c r="C174" s="46" t="s">
        <v>161</v>
      </c>
      <c r="D174" s="89"/>
      <c r="E174" s="89"/>
      <c r="F174" s="160" t="e">
        <f t="shared" si="2"/>
        <v>#DIV/0!</v>
      </c>
    </row>
    <row r="175" spans="1:6" ht="15.6" hidden="1" customHeight="1" x14ac:dyDescent="0.2">
      <c r="A175" s="134"/>
      <c r="B175" s="88"/>
      <c r="C175" s="46" t="s">
        <v>162</v>
      </c>
      <c r="D175" s="89"/>
      <c r="E175" s="89"/>
      <c r="F175" s="160" t="e">
        <f t="shared" si="2"/>
        <v>#DIV/0!</v>
      </c>
    </row>
    <row r="176" spans="1:6" ht="15.6" hidden="1" customHeight="1" x14ac:dyDescent="0.2">
      <c r="A176" s="134"/>
      <c r="B176" s="88"/>
      <c r="C176" s="46" t="s">
        <v>163</v>
      </c>
      <c r="D176" s="89"/>
      <c r="E176" s="89"/>
      <c r="F176" s="160" t="e">
        <f t="shared" si="2"/>
        <v>#DIV/0!</v>
      </c>
    </row>
    <row r="177" spans="1:11" ht="14.45" hidden="1" customHeight="1" thickBot="1" x14ac:dyDescent="0.25">
      <c r="A177" s="135"/>
      <c r="B177" s="98"/>
      <c r="C177" s="68" t="s">
        <v>164</v>
      </c>
      <c r="D177" s="93"/>
      <c r="E177" s="93"/>
      <c r="F177" s="160" t="e">
        <f t="shared" si="2"/>
        <v>#DIV/0!</v>
      </c>
    </row>
    <row r="178" spans="1:11" ht="13.5" thickBot="1" x14ac:dyDescent="0.25">
      <c r="A178" s="132" t="s">
        <v>143</v>
      </c>
      <c r="B178" s="99"/>
      <c r="C178" s="67" t="s">
        <v>175</v>
      </c>
      <c r="D178" s="85">
        <f>SUM(D179:D186)</f>
        <v>1756436.216</v>
      </c>
      <c r="E178" s="85">
        <f>SUM(E179:E186)</f>
        <v>1415000</v>
      </c>
      <c r="F178" s="162">
        <f t="shared" si="2"/>
        <v>0.8056085311326785</v>
      </c>
    </row>
    <row r="179" spans="1:11" x14ac:dyDescent="0.2">
      <c r="A179" s="133"/>
      <c r="B179" s="96">
        <v>1</v>
      </c>
      <c r="C179" s="66" t="s">
        <v>80</v>
      </c>
      <c r="D179" s="87">
        <v>18498</v>
      </c>
      <c r="E179" s="87">
        <v>15000</v>
      </c>
      <c r="F179" s="164">
        <f t="shared" si="2"/>
        <v>0.81089847551086602</v>
      </c>
    </row>
    <row r="180" spans="1:11" x14ac:dyDescent="0.2">
      <c r="A180" s="134"/>
      <c r="B180" s="97">
        <v>2</v>
      </c>
      <c r="C180" s="46" t="s">
        <v>76</v>
      </c>
      <c r="D180" s="89">
        <v>51628.04</v>
      </c>
      <c r="E180" s="89">
        <v>50000</v>
      </c>
      <c r="F180" s="165">
        <f t="shared" si="2"/>
        <v>0.96846597314172689</v>
      </c>
    </row>
    <row r="181" spans="1:11" x14ac:dyDescent="0.2">
      <c r="A181" s="134"/>
      <c r="B181" s="97">
        <v>3</v>
      </c>
      <c r="C181" s="46" t="s">
        <v>77</v>
      </c>
      <c r="D181" s="89">
        <v>665413</v>
      </c>
      <c r="E181" s="89">
        <v>670000</v>
      </c>
      <c r="F181" s="165">
        <f t="shared" si="2"/>
        <v>1.0068934631574675</v>
      </c>
    </row>
    <row r="182" spans="1:11" x14ac:dyDescent="0.2">
      <c r="A182" s="134"/>
      <c r="B182" s="97">
        <v>4</v>
      </c>
      <c r="C182" s="46" t="s">
        <v>158</v>
      </c>
      <c r="D182" s="89">
        <v>44500.396000000001</v>
      </c>
      <c r="E182" s="89">
        <v>40000</v>
      </c>
      <c r="F182" s="165">
        <f t="shared" si="2"/>
        <v>0.89886840557553693</v>
      </c>
    </row>
    <row r="183" spans="1:11" x14ac:dyDescent="0.2">
      <c r="A183" s="134"/>
      <c r="B183" s="97">
        <v>5</v>
      </c>
      <c r="C183" s="46" t="s">
        <v>160</v>
      </c>
      <c r="D183" s="89">
        <v>25172.560000000001</v>
      </c>
      <c r="E183" s="89">
        <v>25000</v>
      </c>
      <c r="F183" s="165">
        <f t="shared" si="2"/>
        <v>0.99314491652815595</v>
      </c>
    </row>
    <row r="184" spans="1:11" x14ac:dyDescent="0.2">
      <c r="A184" s="134"/>
      <c r="B184" s="97">
        <v>6</v>
      </c>
      <c r="C184" s="46" t="s">
        <v>113</v>
      </c>
      <c r="D184" s="89">
        <v>34167.68</v>
      </c>
      <c r="E184" s="89">
        <v>35000</v>
      </c>
      <c r="F184" s="165">
        <v>0</v>
      </c>
    </row>
    <row r="185" spans="1:11" x14ac:dyDescent="0.2">
      <c r="A185" s="134"/>
      <c r="B185" s="97">
        <v>7</v>
      </c>
      <c r="C185" s="117" t="s">
        <v>301</v>
      </c>
      <c r="D185" s="89">
        <v>331056.53999999998</v>
      </c>
      <c r="E185" s="89">
        <v>0</v>
      </c>
      <c r="F185" s="165">
        <f t="shared" si="2"/>
        <v>0</v>
      </c>
    </row>
    <row r="186" spans="1:11" ht="13.5" thickBot="1" x14ac:dyDescent="0.25">
      <c r="A186" s="140"/>
      <c r="B186" s="106">
        <v>8</v>
      </c>
      <c r="C186" s="107" t="s">
        <v>248</v>
      </c>
      <c r="D186" s="118">
        <v>586000</v>
      </c>
      <c r="E186" s="118">
        <v>580000</v>
      </c>
      <c r="F186" s="173">
        <f t="shared" si="2"/>
        <v>0.98976109215017061</v>
      </c>
    </row>
    <row r="187" spans="1:11" s="50" customFormat="1" ht="13.5" thickBot="1" x14ac:dyDescent="0.25">
      <c r="A187" s="132" t="s">
        <v>144</v>
      </c>
      <c r="B187" s="100"/>
      <c r="C187" s="67" t="s">
        <v>173</v>
      </c>
      <c r="D187" s="85">
        <f>SUM(D188:D190)</f>
        <v>1541849.25</v>
      </c>
      <c r="E187" s="85">
        <f>SUM(E188:E190)</f>
        <v>700000</v>
      </c>
      <c r="F187" s="162">
        <f t="shared" si="2"/>
        <v>0.45400028569589407</v>
      </c>
      <c r="H187" s="181"/>
      <c r="I187" s="181"/>
      <c r="J187" s="181"/>
      <c r="K187" s="181"/>
    </row>
    <row r="188" spans="1:11" s="50" customFormat="1" x14ac:dyDescent="0.2">
      <c r="A188" s="182"/>
      <c r="B188" s="183">
        <v>1</v>
      </c>
      <c r="C188" s="184" t="s">
        <v>292</v>
      </c>
      <c r="D188" s="185">
        <v>516000</v>
      </c>
      <c r="E188" s="185">
        <v>0</v>
      </c>
      <c r="F188" s="165">
        <f t="shared" si="2"/>
        <v>0</v>
      </c>
      <c r="H188" s="181"/>
      <c r="I188" s="181"/>
      <c r="J188" s="181"/>
      <c r="K188" s="181"/>
    </row>
    <row r="189" spans="1:11" s="50" customFormat="1" x14ac:dyDescent="0.2">
      <c r="A189" s="127"/>
      <c r="B189" s="48">
        <v>2</v>
      </c>
      <c r="C189" s="46" t="s">
        <v>293</v>
      </c>
      <c r="D189" s="116">
        <v>795289.96</v>
      </c>
      <c r="E189" s="116">
        <v>500000</v>
      </c>
      <c r="F189" s="165">
        <f t="shared" si="2"/>
        <v>0.62870151158452947</v>
      </c>
      <c r="H189" s="181"/>
      <c r="I189" s="181"/>
      <c r="J189" s="181"/>
      <c r="K189" s="181"/>
    </row>
    <row r="190" spans="1:11" s="50" customFormat="1" ht="14.25" customHeight="1" thickBot="1" x14ac:dyDescent="0.25">
      <c r="A190" s="127"/>
      <c r="B190" s="48">
        <v>3</v>
      </c>
      <c r="C190" s="46" t="s">
        <v>298</v>
      </c>
      <c r="D190" s="116">
        <v>230559.29</v>
      </c>
      <c r="E190" s="116">
        <v>200000</v>
      </c>
      <c r="F190" s="165">
        <f t="shared" si="2"/>
        <v>0.86745582882390027</v>
      </c>
      <c r="H190" s="181"/>
      <c r="I190" s="181"/>
      <c r="J190" s="181"/>
      <c r="K190" s="181"/>
    </row>
    <row r="191" spans="1:11" ht="13.5" thickBot="1" x14ac:dyDescent="0.25">
      <c r="A191" s="132" t="s">
        <v>145</v>
      </c>
      <c r="B191" s="84"/>
      <c r="C191" s="67" t="s">
        <v>174</v>
      </c>
      <c r="D191" s="77">
        <f>SUM(D192:D200)</f>
        <v>581817.22</v>
      </c>
      <c r="E191" s="77">
        <f>SUM(E192:E200)</f>
        <v>538500</v>
      </c>
      <c r="F191" s="162">
        <f t="shared" si="2"/>
        <v>0.92554840504720715</v>
      </c>
    </row>
    <row r="192" spans="1:11" x14ac:dyDescent="0.2">
      <c r="A192" s="133"/>
      <c r="B192" s="96">
        <v>1</v>
      </c>
      <c r="C192" s="66" t="s">
        <v>78</v>
      </c>
      <c r="D192" s="87">
        <v>20880.259999999998</v>
      </c>
      <c r="E192" s="87">
        <v>18000</v>
      </c>
      <c r="F192" s="164">
        <f t="shared" si="2"/>
        <v>0.8620582310756667</v>
      </c>
    </row>
    <row r="193" spans="1:6" x14ac:dyDescent="0.2">
      <c r="A193" s="134"/>
      <c r="B193" s="97">
        <f>B192+1</f>
        <v>2</v>
      </c>
      <c r="C193" s="52" t="s">
        <v>122</v>
      </c>
      <c r="D193" s="89">
        <v>161431.32</v>
      </c>
      <c r="E193" s="89">
        <v>140000</v>
      </c>
      <c r="F193" s="165">
        <f t="shared" si="2"/>
        <v>0.86724187103221351</v>
      </c>
    </row>
    <row r="194" spans="1:6" x14ac:dyDescent="0.2">
      <c r="A194" s="134"/>
      <c r="B194" s="97">
        <f t="shared" ref="B194:B199" si="3">B193+1</f>
        <v>3</v>
      </c>
      <c r="C194" s="46" t="s">
        <v>120</v>
      </c>
      <c r="D194" s="89">
        <v>39517.480000000003</v>
      </c>
      <c r="E194" s="89">
        <v>40000</v>
      </c>
      <c r="F194" s="165">
        <f t="shared" si="2"/>
        <v>1.0122102927615828</v>
      </c>
    </row>
    <row r="195" spans="1:6" ht="13.9" customHeight="1" x14ac:dyDescent="0.2">
      <c r="A195" s="134"/>
      <c r="B195" s="97">
        <f t="shared" si="3"/>
        <v>4</v>
      </c>
      <c r="C195" s="46" t="s">
        <v>112</v>
      </c>
      <c r="D195" s="89">
        <v>20260.48</v>
      </c>
      <c r="E195" s="89">
        <v>18000</v>
      </c>
      <c r="F195" s="165">
        <f t="shared" si="2"/>
        <v>0.88842909940929338</v>
      </c>
    </row>
    <row r="196" spans="1:6" x14ac:dyDescent="0.2">
      <c r="A196" s="134"/>
      <c r="B196" s="97">
        <f t="shared" si="3"/>
        <v>5</v>
      </c>
      <c r="C196" s="46" t="s">
        <v>114</v>
      </c>
      <c r="D196" s="89">
        <v>12220.8</v>
      </c>
      <c r="E196" s="89">
        <v>18000</v>
      </c>
      <c r="F196" s="165">
        <f t="shared" si="2"/>
        <v>1.4728986645718776</v>
      </c>
    </row>
    <row r="197" spans="1:6" x14ac:dyDescent="0.2">
      <c r="A197" s="134"/>
      <c r="B197" s="97">
        <f t="shared" si="3"/>
        <v>6</v>
      </c>
      <c r="C197" s="46" t="s">
        <v>236</v>
      </c>
      <c r="D197" s="89">
        <v>18150</v>
      </c>
      <c r="E197" s="89">
        <v>25000</v>
      </c>
      <c r="F197" s="165">
        <f t="shared" si="2"/>
        <v>1.3774104683195592</v>
      </c>
    </row>
    <row r="198" spans="1:6" x14ac:dyDescent="0.2">
      <c r="A198" s="134"/>
      <c r="B198" s="97">
        <f t="shared" si="3"/>
        <v>7</v>
      </c>
      <c r="C198" s="117" t="s">
        <v>221</v>
      </c>
      <c r="D198" s="89">
        <v>4500</v>
      </c>
      <c r="E198" s="89">
        <v>4500</v>
      </c>
      <c r="F198" s="165">
        <f t="shared" si="2"/>
        <v>1</v>
      </c>
    </row>
    <row r="199" spans="1:6" x14ac:dyDescent="0.2">
      <c r="A199" s="134"/>
      <c r="B199" s="97">
        <f t="shared" si="3"/>
        <v>8</v>
      </c>
      <c r="C199" s="46" t="s">
        <v>104</v>
      </c>
      <c r="D199" s="89">
        <v>107365.57</v>
      </c>
      <c r="E199" s="89">
        <v>110000</v>
      </c>
      <c r="F199" s="165">
        <f t="shared" si="2"/>
        <v>1.0245370093969604</v>
      </c>
    </row>
    <row r="200" spans="1:6" ht="13.5" thickBot="1" x14ac:dyDescent="0.25">
      <c r="A200" s="140"/>
      <c r="B200" s="106">
        <v>9</v>
      </c>
      <c r="C200" s="107" t="s">
        <v>220</v>
      </c>
      <c r="D200" s="118">
        <v>197491.31</v>
      </c>
      <c r="E200" s="118">
        <v>165000</v>
      </c>
      <c r="F200" s="173">
        <f t="shared" si="2"/>
        <v>0.83547979908584336</v>
      </c>
    </row>
    <row r="201" spans="1:6" ht="13.5" thickBot="1" x14ac:dyDescent="0.25">
      <c r="A201" s="132" t="s">
        <v>146</v>
      </c>
      <c r="B201" s="84"/>
      <c r="C201" s="67" t="s">
        <v>294</v>
      </c>
      <c r="D201" s="77">
        <f>SUM(D202:D203)</f>
        <v>15560994.040000001</v>
      </c>
      <c r="E201" s="77">
        <f>SUM(E202:E203)</f>
        <v>15730000</v>
      </c>
      <c r="F201" s="162">
        <f t="shared" si="2"/>
        <v>1.0108608717133085</v>
      </c>
    </row>
    <row r="202" spans="1:6" x14ac:dyDescent="0.2">
      <c r="A202" s="133"/>
      <c r="B202" s="96">
        <v>1</v>
      </c>
      <c r="C202" s="66" t="s">
        <v>12</v>
      </c>
      <c r="D202" s="87">
        <v>13356612.9</v>
      </c>
      <c r="E202" s="87">
        <v>13500000</v>
      </c>
      <c r="F202" s="164">
        <f t="shared" si="2"/>
        <v>1.0107352890342431</v>
      </c>
    </row>
    <row r="203" spans="1:6" ht="13.5" thickBot="1" x14ac:dyDescent="0.25">
      <c r="A203" s="135"/>
      <c r="B203" s="103">
        <v>2</v>
      </c>
      <c r="C203" s="68" t="s">
        <v>79</v>
      </c>
      <c r="D203" s="93">
        <v>2204381.14</v>
      </c>
      <c r="E203" s="93">
        <v>2230000</v>
      </c>
      <c r="F203" s="173">
        <f t="shared" si="2"/>
        <v>1.0116217924092745</v>
      </c>
    </row>
    <row r="204" spans="1:6" ht="13.5" thickBot="1" x14ac:dyDescent="0.25">
      <c r="A204" s="132" t="s">
        <v>147</v>
      </c>
      <c r="B204" s="84"/>
      <c r="C204" s="67" t="s">
        <v>295</v>
      </c>
      <c r="D204" s="77">
        <f>SUM(D205:D206)</f>
        <v>313642.78999999998</v>
      </c>
      <c r="E204" s="77">
        <f>SUM(E205:E206)</f>
        <v>280000</v>
      </c>
      <c r="F204" s="162">
        <f t="shared" si="2"/>
        <v>0.89273533117085213</v>
      </c>
    </row>
    <row r="205" spans="1:6" x14ac:dyDescent="0.2">
      <c r="A205" s="133"/>
      <c r="B205" s="96">
        <v>1</v>
      </c>
      <c r="C205" s="66" t="s">
        <v>81</v>
      </c>
      <c r="D205" s="87">
        <v>262542.65999999997</v>
      </c>
      <c r="E205" s="87">
        <v>250000</v>
      </c>
      <c r="F205" s="164">
        <f t="shared" si="2"/>
        <v>0.95222620201989283</v>
      </c>
    </row>
    <row r="206" spans="1:6" ht="13.5" thickBot="1" x14ac:dyDescent="0.25">
      <c r="A206" s="135"/>
      <c r="B206" s="103">
        <v>2</v>
      </c>
      <c r="C206" s="68" t="s">
        <v>93</v>
      </c>
      <c r="D206" s="93">
        <v>51100.13</v>
      </c>
      <c r="E206" s="93">
        <v>30000</v>
      </c>
      <c r="F206" s="173">
        <f t="shared" si="2"/>
        <v>0.58708265517132741</v>
      </c>
    </row>
    <row r="207" spans="1:6" ht="13.5" thickBot="1" x14ac:dyDescent="0.25">
      <c r="A207" s="132" t="s">
        <v>176</v>
      </c>
      <c r="B207" s="84"/>
      <c r="C207" s="67" t="s">
        <v>296</v>
      </c>
      <c r="D207" s="77">
        <f>SUM(D208:D212)</f>
        <v>507325.68</v>
      </c>
      <c r="E207" s="77">
        <f>SUM(E208:E212)</f>
        <v>65000</v>
      </c>
      <c r="F207" s="162">
        <f t="shared" si="2"/>
        <v>0.12812282634697303</v>
      </c>
    </row>
    <row r="208" spans="1:6" x14ac:dyDescent="0.2">
      <c r="A208" s="133"/>
      <c r="B208" s="96">
        <v>1</v>
      </c>
      <c r="C208" s="66" t="s">
        <v>82</v>
      </c>
      <c r="D208" s="87">
        <v>0</v>
      </c>
      <c r="E208" s="87">
        <v>5000</v>
      </c>
      <c r="F208" s="164">
        <v>0</v>
      </c>
    </row>
    <row r="209" spans="1:11" x14ac:dyDescent="0.2">
      <c r="A209" s="134"/>
      <c r="B209" s="97">
        <v>2</v>
      </c>
      <c r="C209" s="46" t="s">
        <v>151</v>
      </c>
      <c r="D209" s="89">
        <v>43693.75</v>
      </c>
      <c r="E209" s="89">
        <v>10000</v>
      </c>
      <c r="F209" s="165">
        <f t="shared" si="2"/>
        <v>0.22886568445143757</v>
      </c>
    </row>
    <row r="210" spans="1:11" x14ac:dyDescent="0.2">
      <c r="A210" s="134"/>
      <c r="B210" s="97">
        <v>3</v>
      </c>
      <c r="C210" s="46" t="s">
        <v>286</v>
      </c>
      <c r="D210" s="89">
        <v>20279.61</v>
      </c>
      <c r="E210" s="89">
        <v>0</v>
      </c>
      <c r="F210" s="165">
        <f t="shared" si="2"/>
        <v>0</v>
      </c>
    </row>
    <row r="211" spans="1:11" x14ac:dyDescent="0.2">
      <c r="A211" s="134"/>
      <c r="B211" s="97">
        <v>4</v>
      </c>
      <c r="C211" s="46" t="s">
        <v>149</v>
      </c>
      <c r="D211" s="89">
        <v>0</v>
      </c>
      <c r="E211" s="89">
        <v>0</v>
      </c>
      <c r="F211" s="165">
        <v>0</v>
      </c>
    </row>
    <row r="212" spans="1:11" ht="13.5" thickBot="1" x14ac:dyDescent="0.25">
      <c r="A212" s="135"/>
      <c r="B212" s="103">
        <v>5</v>
      </c>
      <c r="C212" s="68" t="s">
        <v>246</v>
      </c>
      <c r="D212" s="93">
        <v>443352.32000000001</v>
      </c>
      <c r="E212" s="93">
        <v>50000</v>
      </c>
      <c r="F212" s="173">
        <f t="shared" si="2"/>
        <v>0.11277712497365526</v>
      </c>
    </row>
    <row r="213" spans="1:11" s="50" customFormat="1" ht="13.5" thickBot="1" x14ac:dyDescent="0.25">
      <c r="A213" s="132" t="s">
        <v>177</v>
      </c>
      <c r="B213" s="100"/>
      <c r="C213" s="67" t="s">
        <v>297</v>
      </c>
      <c r="D213" s="85">
        <f>+D214</f>
        <v>493919.57</v>
      </c>
      <c r="E213" s="85">
        <f>+E214</f>
        <v>500000</v>
      </c>
      <c r="F213" s="162">
        <f t="shared" si="2"/>
        <v>1.0123105670828147</v>
      </c>
      <c r="H213" s="181"/>
      <c r="I213" s="181"/>
      <c r="J213" s="181"/>
      <c r="K213" s="181"/>
    </row>
    <row r="214" spans="1:11" ht="13.5" thickBot="1" x14ac:dyDescent="0.25">
      <c r="A214" s="141" t="s">
        <v>118</v>
      </c>
      <c r="B214" s="101">
        <v>1</v>
      </c>
      <c r="C214" s="69" t="s">
        <v>128</v>
      </c>
      <c r="D214" s="102">
        <v>493919.57</v>
      </c>
      <c r="E214" s="102">
        <v>500000</v>
      </c>
      <c r="F214" s="160">
        <f t="shared" si="2"/>
        <v>1.0123105670828147</v>
      </c>
    </row>
    <row r="215" spans="1:11" ht="25.15" customHeight="1" thickBot="1" x14ac:dyDescent="0.25">
      <c r="A215" s="132"/>
      <c r="B215" s="84"/>
      <c r="C215" s="67" t="s">
        <v>71</v>
      </c>
      <c r="D215" s="77">
        <f>SUM(D56)</f>
        <v>32421607.060000002</v>
      </c>
      <c r="E215" s="77">
        <f>SUM(E56)</f>
        <v>31625789.960000001</v>
      </c>
      <c r="F215" s="162">
        <f t="shared" si="2"/>
        <v>0.97545411310033925</v>
      </c>
    </row>
    <row r="216" spans="1:11" ht="18" customHeight="1" thickBot="1" x14ac:dyDescent="0.25">
      <c r="A216" s="132"/>
      <c r="B216" s="84"/>
      <c r="C216" s="67" t="s">
        <v>188</v>
      </c>
      <c r="D216" s="77">
        <f>+D62+D97+D135+D170+D178+D187+D191+D201+D204+D207+D213</f>
        <v>30951220.059</v>
      </c>
      <c r="E216" s="77">
        <f>+E62+E97+E135+E170+E178+E187+E191+E201+E204+E207+E213</f>
        <v>30307000</v>
      </c>
      <c r="F216" s="162">
        <f t="shared" si="2"/>
        <v>0.97918595590829793</v>
      </c>
    </row>
    <row r="217" spans="1:11" ht="22.9" customHeight="1" thickBot="1" x14ac:dyDescent="0.25">
      <c r="A217" s="142" t="s">
        <v>178</v>
      </c>
      <c r="B217" s="104" t="s">
        <v>118</v>
      </c>
      <c r="C217" s="75" t="s">
        <v>105</v>
      </c>
      <c r="D217" s="105">
        <f>+D215-D216</f>
        <v>1470387.001000002</v>
      </c>
      <c r="E217" s="105">
        <f>+E215-E216</f>
        <v>1318789.9600000009</v>
      </c>
      <c r="F217" s="162">
        <f t="shared" si="2"/>
        <v>0.89689990397296715</v>
      </c>
    </row>
    <row r="218" spans="1:11" ht="22.9" customHeight="1" x14ac:dyDescent="0.2">
      <c r="A218" s="131"/>
      <c r="B218" s="150"/>
      <c r="C218" s="151"/>
      <c r="D218" s="124"/>
      <c r="E218" s="124"/>
    </row>
    <row r="219" spans="1:11" ht="15" customHeight="1" x14ac:dyDescent="0.2"/>
    <row r="220" spans="1:11" customFormat="1" ht="22.5" customHeight="1" x14ac:dyDescent="0.2">
      <c r="A220" s="148" t="s">
        <v>259</v>
      </c>
      <c r="D220" s="115"/>
      <c r="E220" s="191"/>
      <c r="F220" s="158"/>
      <c r="H220" s="178"/>
      <c r="I220" s="178"/>
      <c r="J220" s="178"/>
      <c r="K220" s="178"/>
    </row>
    <row r="221" spans="1:11" customFormat="1" ht="18.75" customHeight="1" x14ac:dyDescent="0.2">
      <c r="A221" s="148" t="s">
        <v>261</v>
      </c>
      <c r="D221" s="115"/>
      <c r="E221" s="191"/>
      <c r="F221" s="158"/>
      <c r="H221" s="178"/>
      <c r="I221" s="178"/>
      <c r="J221" s="178"/>
      <c r="K221" s="178"/>
    </row>
    <row r="222" spans="1:11" customFormat="1" ht="24" customHeight="1" x14ac:dyDescent="0.2">
      <c r="A222" s="154" t="s">
        <v>262</v>
      </c>
      <c r="D222" s="115"/>
      <c r="E222" s="191"/>
      <c r="F222" s="158"/>
      <c r="H222" s="178"/>
      <c r="I222" s="178"/>
      <c r="J222" s="178"/>
      <c r="K222" s="178"/>
    </row>
    <row r="223" spans="1:11" customFormat="1" ht="19.149999999999999" customHeight="1" x14ac:dyDescent="0.25">
      <c r="A223" s="149"/>
      <c r="D223" s="79" t="s">
        <v>195</v>
      </c>
      <c r="E223" s="192"/>
      <c r="F223" s="158"/>
      <c r="H223" s="178"/>
      <c r="I223" s="178"/>
      <c r="J223" s="178"/>
      <c r="K223" s="178"/>
    </row>
    <row r="224" spans="1:11" customFormat="1" ht="16.899999999999999" customHeight="1" x14ac:dyDescent="0.25">
      <c r="A224" s="144"/>
      <c r="C224" s="153"/>
      <c r="D224" s="79" t="s">
        <v>196</v>
      </c>
      <c r="E224" s="192"/>
      <c r="F224" s="158"/>
      <c r="H224" s="178"/>
      <c r="I224" s="178"/>
      <c r="J224" s="178"/>
      <c r="K224" s="178"/>
    </row>
    <row r="226" spans="4:5" x14ac:dyDescent="0.2">
      <c r="D226" s="152"/>
      <c r="E226" s="156"/>
    </row>
  </sheetData>
  <autoFilter ref="C1:C227" xr:uid="{DBB7E809-BEFD-409B-9179-1612A1E5F0C1}"/>
  <mergeCells count="2">
    <mergeCell ref="A8:C8"/>
    <mergeCell ref="A7:D7"/>
  </mergeCells>
  <pageMargins left="0.9055118110236221" right="0.11811023622047245" top="0.55118110236220474" bottom="0.94488188976377963" header="0.31496062992125984" footer="0.31496062992125984"/>
  <pageSetup paperSize="9" scale="95" orientation="portrait" verticalDpi="4294967293" r:id="rId1"/>
  <headerFooter>
    <oddFooter>&amp;L&amp;"Arial,Kurziv"&amp;8 &amp;C&amp;"Arial,Kurziv"&amp;8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A3" sqref="A3:O137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PLAN RASHODA 2013.</vt:lpstr>
      <vt:lpstr>Sheet1</vt:lpstr>
      <vt:lpstr>Sheet2</vt:lpstr>
    </vt:vector>
  </TitlesOfParts>
  <Company>asdas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Wear</dc:creator>
  <cp:lastModifiedBy>tomislav.barada</cp:lastModifiedBy>
  <cp:lastPrinted>2020-02-18T06:22:41Z</cp:lastPrinted>
  <dcterms:created xsi:type="dcterms:W3CDTF">2011-10-12T06:43:57Z</dcterms:created>
  <dcterms:modified xsi:type="dcterms:W3CDTF">2020-02-18T07:13:12Z</dcterms:modified>
</cp:coreProperties>
</file>