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13_ncr:1_{B4178D58-9C09-4DAA-B038-203E914B7FA1}" xr6:coauthVersionLast="45" xr6:coauthVersionMax="45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Sheet1!$C$1:$C$228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5" i="4" l="1"/>
  <c r="F205" i="4"/>
  <c r="G208" i="4"/>
  <c r="F208" i="4"/>
  <c r="G214" i="4"/>
  <c r="F214" i="4"/>
  <c r="G43" i="4"/>
  <c r="G49" i="4"/>
  <c r="G51" i="4"/>
  <c r="H164" i="4" l="1"/>
  <c r="H167" i="4"/>
  <c r="G25" i="4"/>
  <c r="G28" i="4"/>
  <c r="G16" i="4"/>
  <c r="G31" i="4"/>
  <c r="G20" i="4"/>
  <c r="G30" i="4"/>
  <c r="H41" i="4"/>
  <c r="G19" i="4"/>
  <c r="G15" i="4"/>
  <c r="G34" i="4"/>
  <c r="G23" i="4"/>
  <c r="G24" i="4"/>
  <c r="G17" i="4"/>
  <c r="G27" i="4"/>
  <c r="G26" i="4"/>
  <c r="G12" i="4"/>
  <c r="G33" i="4"/>
  <c r="G35" i="4"/>
  <c r="G36" i="4"/>
  <c r="G37" i="4"/>
  <c r="G32" i="4"/>
  <c r="G38" i="4"/>
  <c r="G13" i="4"/>
  <c r="G171" i="4" l="1"/>
  <c r="G202" i="4"/>
  <c r="H142" i="4"/>
  <c r="H143" i="4"/>
  <c r="H145" i="4"/>
  <c r="H146" i="4"/>
  <c r="H147" i="4"/>
  <c r="H151" i="4"/>
  <c r="H152" i="4"/>
  <c r="H153" i="4"/>
  <c r="H154" i="4"/>
  <c r="H155" i="4"/>
  <c r="H156" i="4"/>
  <c r="H157" i="4"/>
  <c r="H158" i="4"/>
  <c r="H160" i="4"/>
  <c r="H161" i="4"/>
  <c r="H162" i="4"/>
  <c r="H163" i="4"/>
  <c r="H165" i="4"/>
  <c r="H166" i="4"/>
  <c r="H168" i="4"/>
  <c r="H139" i="4"/>
  <c r="G102" i="4"/>
  <c r="H148" i="4" l="1"/>
  <c r="H144" i="4"/>
  <c r="H141" i="4"/>
  <c r="H140" i="4"/>
  <c r="G55" i="4"/>
  <c r="G54" i="4"/>
  <c r="D43" i="4"/>
  <c r="H42" i="4"/>
  <c r="G14" i="4"/>
  <c r="G40" i="4"/>
  <c r="G192" i="4" l="1"/>
  <c r="H43" i="4"/>
  <c r="D11" i="4"/>
  <c r="E11" i="4"/>
  <c r="E43" i="4"/>
  <c r="I43" i="4" s="1"/>
  <c r="G39" i="4" l="1"/>
  <c r="G52" i="4"/>
  <c r="G50" i="4"/>
  <c r="H50" i="4" s="1"/>
  <c r="H28" i="4"/>
  <c r="H23" i="4"/>
  <c r="G22" i="4"/>
  <c r="H22" i="4" s="1"/>
  <c r="G21" i="4"/>
  <c r="H21" i="4" s="1"/>
  <c r="H16" i="4"/>
  <c r="H15" i="4"/>
  <c r="H95" i="4"/>
  <c r="H94" i="4"/>
  <c r="H34" i="4"/>
  <c r="H32" i="4"/>
  <c r="G18" i="4"/>
  <c r="H13" i="4"/>
  <c r="H18" i="4"/>
  <c r="H20" i="4"/>
  <c r="H24" i="4"/>
  <c r="H29" i="4"/>
  <c r="H33" i="4"/>
  <c r="H45" i="4"/>
  <c r="H46" i="4"/>
  <c r="H53" i="4"/>
  <c r="H54" i="4"/>
  <c r="H64" i="4"/>
  <c r="H65" i="4"/>
  <c r="H66" i="4"/>
  <c r="H67" i="4"/>
  <c r="H68" i="4"/>
  <c r="H69" i="4"/>
  <c r="H71" i="4"/>
  <c r="H72" i="4"/>
  <c r="H73" i="4"/>
  <c r="H74" i="4"/>
  <c r="H75" i="4"/>
  <c r="H77" i="4"/>
  <c r="H78" i="4"/>
  <c r="H79" i="4"/>
  <c r="H80" i="4"/>
  <c r="H81" i="4"/>
  <c r="H82" i="4"/>
  <c r="H83" i="4"/>
  <c r="H85" i="4"/>
  <c r="H86" i="4"/>
  <c r="H87" i="4"/>
  <c r="H88" i="4"/>
  <c r="H89" i="4"/>
  <c r="H90" i="4"/>
  <c r="H93" i="4"/>
  <c r="H101" i="4"/>
  <c r="H102" i="4"/>
  <c r="H103" i="4"/>
  <c r="H104" i="4"/>
  <c r="H105" i="4"/>
  <c r="H107" i="4"/>
  <c r="H108" i="4"/>
  <c r="H109" i="4"/>
  <c r="H110" i="4"/>
  <c r="H111" i="4"/>
  <c r="H112" i="4"/>
  <c r="H113" i="4"/>
  <c r="H114" i="4"/>
  <c r="H115" i="4"/>
  <c r="H117" i="4"/>
  <c r="H118" i="4"/>
  <c r="H119" i="4"/>
  <c r="H122" i="4"/>
  <c r="H123" i="4"/>
  <c r="H135" i="4"/>
  <c r="H137" i="4"/>
  <c r="H138" i="4"/>
  <c r="H159" i="4"/>
  <c r="H169" i="4"/>
  <c r="H172" i="4"/>
  <c r="H173" i="4"/>
  <c r="H174" i="4"/>
  <c r="H175" i="4"/>
  <c r="H176" i="4"/>
  <c r="H177" i="4"/>
  <c r="H178" i="4"/>
  <c r="H180" i="4"/>
  <c r="H182" i="4"/>
  <c r="H184" i="4"/>
  <c r="H186" i="4"/>
  <c r="H189" i="4"/>
  <c r="H190" i="4"/>
  <c r="H195" i="4"/>
  <c r="H197" i="4"/>
  <c r="H199" i="4"/>
  <c r="H201" i="4"/>
  <c r="H203" i="4"/>
  <c r="H209" i="4"/>
  <c r="H211" i="4"/>
  <c r="H213" i="4"/>
  <c r="H215" i="4"/>
  <c r="H25" i="4"/>
  <c r="H27" i="4"/>
  <c r="H26" i="4"/>
  <c r="H210" i="4"/>
  <c r="H207" i="4"/>
  <c r="H206" i="4"/>
  <c r="H204" i="4"/>
  <c r="H200" i="4"/>
  <c r="H198" i="4"/>
  <c r="H196" i="4"/>
  <c r="H194" i="4"/>
  <c r="H193" i="4"/>
  <c r="H187" i="4"/>
  <c r="H185" i="4"/>
  <c r="H183" i="4"/>
  <c r="H181" i="4"/>
  <c r="H170" i="4"/>
  <c r="H150" i="4"/>
  <c r="H149" i="4"/>
  <c r="H121" i="4"/>
  <c r="H120" i="4"/>
  <c r="H116" i="4"/>
  <c r="H106" i="4"/>
  <c r="H100" i="4"/>
  <c r="G98" i="4"/>
  <c r="H97" i="4"/>
  <c r="H96" i="4"/>
  <c r="H92" i="4"/>
  <c r="H91" i="4"/>
  <c r="H84" i="4"/>
  <c r="H76" i="4"/>
  <c r="H70" i="4"/>
  <c r="G56" i="4"/>
  <c r="H56" i="4" s="1"/>
  <c r="H55" i="4"/>
  <c r="G47" i="4"/>
  <c r="H47" i="4" s="1"/>
  <c r="G48" i="4"/>
  <c r="H48" i="4" s="1"/>
  <c r="H40" i="4"/>
  <c r="H39" i="4"/>
  <c r="H38" i="4"/>
  <c r="H37" i="4"/>
  <c r="H36" i="4"/>
  <c r="H35" i="4"/>
  <c r="H31" i="4"/>
  <c r="H30" i="4"/>
  <c r="H19" i="4"/>
  <c r="H17" i="4"/>
  <c r="H14" i="4"/>
  <c r="H12" i="4" l="1"/>
  <c r="G11" i="4"/>
  <c r="H52" i="4"/>
  <c r="G136" i="4"/>
  <c r="H99" i="4"/>
  <c r="G179" i="4"/>
  <c r="H191" i="4"/>
  <c r="G63" i="4"/>
  <c r="F190" i="4"/>
  <c r="F191" i="4"/>
  <c r="F189" i="4"/>
  <c r="F193" i="4"/>
  <c r="F194" i="4"/>
  <c r="F195" i="4"/>
  <c r="F196" i="4"/>
  <c r="F197" i="4"/>
  <c r="F198" i="4"/>
  <c r="F199" i="4"/>
  <c r="F200" i="4"/>
  <c r="E188" i="4"/>
  <c r="I188" i="4" s="1"/>
  <c r="D188" i="4"/>
  <c r="H188" i="4" s="1"/>
  <c r="D202" i="4"/>
  <c r="H202" i="4" s="1"/>
  <c r="D205" i="4"/>
  <c r="D208" i="4"/>
  <c r="H208" i="4" s="1"/>
  <c r="D63" i="4"/>
  <c r="D98" i="4"/>
  <c r="H98" i="4" s="1"/>
  <c r="D136" i="4"/>
  <c r="D179" i="4"/>
  <c r="D192" i="4"/>
  <c r="H192" i="4" s="1"/>
  <c r="D171" i="4"/>
  <c r="H171" i="4" s="1"/>
  <c r="F108" i="4"/>
  <c r="H136" i="4" l="1"/>
  <c r="I11" i="4"/>
  <c r="F188" i="4"/>
  <c r="H63" i="4"/>
  <c r="G217" i="4"/>
  <c r="H179" i="4"/>
  <c r="G62" i="4"/>
  <c r="H205" i="4"/>
  <c r="F53" i="4"/>
  <c r="F54" i="4"/>
  <c r="F120" i="4"/>
  <c r="F118" i="4"/>
  <c r="F86" i="4"/>
  <c r="F168" i="4" l="1"/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6" i="4"/>
  <c r="F43" i="4" s="1"/>
  <c r="F47" i="4"/>
  <c r="F48" i="4"/>
  <c r="F50" i="4"/>
  <c r="F52" i="4"/>
  <c r="F51" i="4" s="1"/>
  <c r="F55" i="4"/>
  <c r="F56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7" i="4"/>
  <c r="F88" i="4"/>
  <c r="F89" i="4"/>
  <c r="F90" i="4"/>
  <c r="F91" i="4"/>
  <c r="F92" i="4"/>
  <c r="F93" i="4"/>
  <c r="F94" i="4"/>
  <c r="F95" i="4"/>
  <c r="F96" i="4"/>
  <c r="F97" i="4"/>
  <c r="F99" i="4"/>
  <c r="F100" i="4"/>
  <c r="F101" i="4"/>
  <c r="F102" i="4"/>
  <c r="F103" i="4"/>
  <c r="F104" i="4"/>
  <c r="F105" i="4"/>
  <c r="F106" i="4"/>
  <c r="F107" i="4"/>
  <c r="F109" i="4"/>
  <c r="F110" i="4"/>
  <c r="F111" i="4"/>
  <c r="F112" i="4"/>
  <c r="F113" i="4"/>
  <c r="F114" i="4"/>
  <c r="F115" i="4"/>
  <c r="F116" i="4"/>
  <c r="F117" i="4"/>
  <c r="F119" i="4"/>
  <c r="F121" i="4"/>
  <c r="F122" i="4"/>
  <c r="F123" i="4"/>
  <c r="F135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9" i="4"/>
  <c r="F170" i="4"/>
  <c r="F172" i="4"/>
  <c r="F171" i="4" s="1"/>
  <c r="F173" i="4"/>
  <c r="F174" i="4"/>
  <c r="F175" i="4"/>
  <c r="F176" i="4"/>
  <c r="F177" i="4"/>
  <c r="F178" i="4"/>
  <c r="F180" i="4"/>
  <c r="F181" i="4"/>
  <c r="F182" i="4"/>
  <c r="F183" i="4"/>
  <c r="F184" i="4"/>
  <c r="F186" i="4"/>
  <c r="F187" i="4"/>
  <c r="F201" i="4"/>
  <c r="F192" i="4" s="1"/>
  <c r="F203" i="4"/>
  <c r="F204" i="4"/>
  <c r="F206" i="4"/>
  <c r="F207" i="4"/>
  <c r="F210" i="4"/>
  <c r="F211" i="4"/>
  <c r="F213" i="4"/>
  <c r="F215" i="4"/>
  <c r="E214" i="4"/>
  <c r="I214" i="4" s="1"/>
  <c r="E208" i="4"/>
  <c r="I208" i="4" s="1"/>
  <c r="E205" i="4"/>
  <c r="I205" i="4" s="1"/>
  <c r="E202" i="4"/>
  <c r="I202" i="4" s="1"/>
  <c r="E192" i="4"/>
  <c r="E179" i="4"/>
  <c r="I179" i="4" s="1"/>
  <c r="E171" i="4"/>
  <c r="I171" i="4" s="1"/>
  <c r="E136" i="4"/>
  <c r="E98" i="4"/>
  <c r="I98" i="4" s="1"/>
  <c r="E63" i="4"/>
  <c r="I63" i="4" s="1"/>
  <c r="E51" i="4"/>
  <c r="I51" i="4" s="1"/>
  <c r="E49" i="4"/>
  <c r="H11" i="4"/>
  <c r="F202" i="4" l="1"/>
  <c r="I192" i="4"/>
  <c r="E10" i="4"/>
  <c r="F11" i="4"/>
  <c r="E217" i="4"/>
  <c r="I217" i="4" s="1"/>
  <c r="I136" i="4"/>
  <c r="E62" i="4"/>
  <c r="I62" i="4" l="1"/>
  <c r="F179" i="4"/>
  <c r="E57" i="4"/>
  <c r="F136" i="4" l="1"/>
  <c r="E216" i="4"/>
  <c r="E218" i="4" s="1"/>
  <c r="D214" i="4"/>
  <c r="D51" i="4"/>
  <c r="H51" i="4" s="1"/>
  <c r="D49" i="4"/>
  <c r="D10" i="4" l="1"/>
  <c r="H214" i="4"/>
  <c r="F49" i="4"/>
  <c r="F10" i="4" s="1"/>
  <c r="D217" i="4"/>
  <c r="D62" i="4"/>
  <c r="F98" i="4"/>
  <c r="F63" i="4"/>
  <c r="G10" i="4" l="1"/>
  <c r="I10" i="4" s="1"/>
  <c r="I49" i="4"/>
  <c r="H49" i="4"/>
  <c r="F217" i="4"/>
  <c r="H217" i="4"/>
  <c r="H62" i="4"/>
  <c r="F62" i="4"/>
  <c r="D57" i="4"/>
  <c r="D216" i="4" s="1"/>
  <c r="D218" i="4" s="1"/>
  <c r="H10" i="4" l="1"/>
  <c r="G57" i="4"/>
  <c r="F57" i="4"/>
  <c r="B194" i="4"/>
  <c r="B195" i="4" s="1"/>
  <c r="B196" i="4" s="1"/>
  <c r="B197" i="4" s="1"/>
  <c r="B198" i="4" s="1"/>
  <c r="B199" i="4" s="1"/>
  <c r="B200" i="4" s="1"/>
  <c r="G216" i="4" l="1"/>
  <c r="I216" i="4" s="1"/>
  <c r="I57" i="4"/>
  <c r="H57" i="4"/>
  <c r="F216" i="4"/>
  <c r="F218" i="4" s="1"/>
  <c r="N7" i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H216" i="4" l="1"/>
  <c r="G218" i="4"/>
  <c r="H218" i="4" s="1"/>
  <c r="M65" i="1"/>
  <c r="K65" i="1"/>
  <c r="N36" i="1"/>
  <c r="N65" i="1" l="1"/>
</calcChain>
</file>

<file path=xl/sharedStrings.xml><?xml version="1.0" encoding="utf-8"?>
<sst xmlns="http://schemas.openxmlformats.org/spreadsheetml/2006/main" count="327" uniqueCount="307">
  <si>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</si>
  <si>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</si>
  <si>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</si>
  <si>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</si>
  <si>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</si>
  <si>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</si>
  <si>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</si>
  <si>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</si>
  <si>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</si>
  <si>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</si>
  <si>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</si>
  <si>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</si>
  <si>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</si>
  <si>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</si>
  <si>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</si>
  <si>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</si>
  <si>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</si>
  <si>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</si>
  <si>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</si>
  <si>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</si>
  <si>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</si>
  <si>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</si>
  <si>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</si>
  <si>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</si>
  <si>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</si>
  <si>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</si>
  <si>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</si>
  <si>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</si>
  <si>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</si>
  <si>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</si>
  <si>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</si>
  <si>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</si>
  <si>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</si>
  <si>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</si>
  <si>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</si>
  <si>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</si>
  <si>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</si>
  <si>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</si>
  <si>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</si>
  <si>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</si>
  <si>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</si>
  <si>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</si>
  <si>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</si>
  <si>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</si>
  <si>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</si>
  <si>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</si>
  <si>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</si>
  <si>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</si>
  <si>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</si>
  <si>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</si>
  <si>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</si>
  <si>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</si>
  <si>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</si>
  <si>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</si>
  <si>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</si>
  <si>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</si>
  <si>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</si>
  <si>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</si>
  <si>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</si>
  <si>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</si>
  <si>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</si>
  <si>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</si>
  <si>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</si>
  <si>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</si>
  <si>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</si>
  <si>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</si>
  <si>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</si>
  <si>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</si>
  <si>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</si>
  <si>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</si>
  <si>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</si>
  <si>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</si>
  <si>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</si>
  <si>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</si>
  <si>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</si>
  <si>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</si>
  <si>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</si>
  <si>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</si>
  <si>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</si>
  <si>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</si>
  <si>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</si>
  <si>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</si>
  <si>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</si>
  <si>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</si>
  <si>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</si>
  <si>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</si>
  <si>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</si>
  <si>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</si>
  <si>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</si>
  <si>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</si>
  <si>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</si>
  <si>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</si>
  <si>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</si>
  <si>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</si>
  <si>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</si>
  <si>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</si>
  <si>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</si>
  <si>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</si>
  <si>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</si>
  <si>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</si>
  <si>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</si>
  <si>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</si>
  <si>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</si>
  <si>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</si>
  <si>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</si>
  <si>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POZICIJA PLANA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</si>
  <si>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</si>
  <si>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</si>
  <si>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</si>
  <si>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</si>
  <si>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</si>
  <si>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</si>
  <si>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</si>
  <si>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</si>
  <si>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</si>
  <si>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</si>
  <si>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</si>
  <si>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</si>
  <si>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</si>
  <si>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</si>
  <si>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</si>
  <si>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</si>
  <si>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</si>
  <si>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</si>
  <si>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</si>
  <si>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</si>
  <si>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Prihodi od groblje (UKOPI,prijenos vlas.)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</si>
  <si>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</si>
  <si>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</si>
  <si>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</si>
  <si>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</si>
  <si>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</si>
  <si>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</si>
  <si>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</si>
  <si>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</si>
  <si>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</si>
  <si>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</si>
  <si>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</si>
  <si>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</si>
  <si>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</si>
  <si>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</si>
  <si>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</si>
  <si>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</si>
  <si>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</si>
  <si>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</si>
  <si>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</si>
  <si>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</si>
  <si>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</si>
  <si>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</si>
  <si>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Geodetske usluge</t>
  </si>
  <si>
    <t>Neotpisana vrijednost otuđ.i rash.im.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</si>
  <si>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</si>
  <si>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</si>
  <si>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</si>
  <si>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</si>
  <si>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</si>
  <si>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</si>
  <si>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</si>
  <si>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</si>
  <si>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</si>
  <si>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</si>
  <si>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</si>
  <si>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</si>
  <si>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</si>
  <si>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</si>
  <si>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</si>
  <si>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</si>
  <si>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</si>
  <si>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</si>
  <si>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</si>
  <si>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</si>
  <si>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</si>
  <si>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</si>
  <si>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</si>
  <si>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</si>
  <si>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</si>
  <si>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</si>
  <si>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</si>
  <si>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</si>
  <si>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</si>
  <si>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</si>
  <si>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</si>
  <si>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</si>
  <si>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</si>
  <si>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</si>
  <si>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</si>
  <si>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</si>
  <si>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</si>
  <si>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</si>
  <si>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</si>
  <si>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</si>
  <si>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</si>
  <si>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</si>
  <si>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Predsjednik Uprave:</t>
  </si>
  <si>
    <t>Božidar Miše, struč.spec.oec.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</si>
  <si>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</si>
  <si>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</si>
  <si>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</si>
  <si>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</si>
  <si>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</si>
  <si>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</si>
  <si>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</si>
  <si>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</si>
  <si>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</si>
  <si>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</si>
  <si>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</si>
  <si>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</si>
  <si>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</si>
  <si>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</si>
  <si>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</si>
  <si>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</si>
  <si>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</si>
  <si>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</si>
  <si>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</si>
  <si>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</si>
  <si>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</si>
  <si>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</si>
  <si>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</si>
  <si>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</si>
  <si>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</si>
  <si>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</si>
  <si>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</si>
  <si>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</si>
  <si>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</si>
  <si>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</si>
  <si>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</si>
  <si>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</si>
  <si>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</si>
  <si>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</si>
  <si>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</si>
  <si>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</si>
  <si>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</si>
  <si>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</si>
  <si>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</si>
  <si>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</si>
  <si>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</si>
  <si>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</si>
  <si>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</si>
  <si>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</si>
  <si>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Prihodi knjigovodstvene usluge</t>
  </si>
  <si>
    <t>Uređenje lokacije oko kontejnera Soline</t>
  </si>
  <si>
    <t>Usluge zaštite objekata</t>
  </si>
  <si>
    <t>Prihodi od izrade grobnica</t>
  </si>
  <si>
    <t>Sadni materijal za akciju posadi drvo</t>
  </si>
  <si>
    <t>Otpisana potraživanja</t>
  </si>
  <si>
    <t>Usluge održavanja sustava -dojavni sus.ST L.</t>
  </si>
  <si>
    <t>Ostale nagrade zaposlenima Uskrs,Božić, radni rezultati</t>
  </si>
  <si>
    <r>
      <t>Usluga sakupljanja glomaznog otpada-</t>
    </r>
    <r>
      <rPr>
        <b/>
        <sz val="10"/>
        <rFont val="Calibri"/>
        <family val="2"/>
        <charset val="238"/>
      </rPr>
      <t>odvoz</t>
    </r>
  </si>
  <si>
    <t>Uređenje prostorija na tržnici</t>
  </si>
  <si>
    <t>Uređenje ribarnice</t>
  </si>
  <si>
    <t>Naknade za usluge banaka i usl.za plat.promet ijavni bilj.</t>
  </si>
  <si>
    <t>Uređenje lokacije Plano I faza</t>
  </si>
  <si>
    <t xml:space="preserve">Uređenje lokacije  ex kuglana I faza </t>
  </si>
  <si>
    <t xml:space="preserve">Sukladno članku 12. Društvenog ugovora društva Trogir Holding, predsjednik uprave </t>
  </si>
  <si>
    <t xml:space="preserve">Najam za vozilo operativni leasing </t>
  </si>
  <si>
    <t>Radovi izgradnje ogradnog i potpornog zida u Planom</t>
  </si>
  <si>
    <t xml:space="preserve">Deratizacija i dezinsekcija </t>
  </si>
  <si>
    <t>Usluga ispitivanja elektroinstalacija</t>
  </si>
  <si>
    <t>Usluga zbrinajvanja stabala na lokaciji Soline</t>
  </si>
  <si>
    <t>Usluga izrade projektne dokumentacije u Planom</t>
  </si>
  <si>
    <t>Usluga redizajna Trogirskog portala, GR i TH</t>
  </si>
  <si>
    <t>Usluga odovza i zbrinjavanja ambalažnog otpada</t>
  </si>
  <si>
    <t>Prihod od ukidanja rezerviranja za otpremnine</t>
  </si>
  <si>
    <t>Usluge održavanja sustava  sig.os. Podataka OSKAR</t>
  </si>
  <si>
    <t>Klupe</t>
  </si>
  <si>
    <t>Usluge odvoza i zbrinjavanja otpadnih voda</t>
  </si>
  <si>
    <t>Najamnine i zakupnine zgrade</t>
  </si>
  <si>
    <t>Uređenje parkirališta T4-brigi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</si>
  <si>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</si>
  <si>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</si>
  <si>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</si>
  <si>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>Usluge servisa i rezervni dijelovi sustrava parking</t>
  </si>
  <si>
    <t xml:space="preserve">Usluge servisa vozila </t>
  </si>
  <si>
    <t>Naknada za upravljanje i korištenje grad. parkirališta</t>
  </si>
  <si>
    <t>Troškovi izrade horiz. signalizacije na parkiralištima</t>
  </si>
  <si>
    <t>Tekućeg održavanje RAZNO</t>
  </si>
  <si>
    <t>Naknadno utvrđeni troškovi nabave  robe</t>
  </si>
  <si>
    <t>Prihodi od ukidanja rezerviranja za neiskorišteni GO</t>
  </si>
  <si>
    <t>Prihodi prodaje opreme, zgrade i zemlj.</t>
  </si>
  <si>
    <t>Prihodi od državnih potpora za investicije</t>
  </si>
  <si>
    <t>Otpis obveza (za avanse,  i sl.)</t>
  </si>
  <si>
    <t>2020.g./ 2019. g.   %</t>
  </si>
  <si>
    <t>Rezerviranja za otpremnine</t>
  </si>
  <si>
    <t>Rezerviranja za neiskorišteni godišnji odmor</t>
  </si>
  <si>
    <t>TROŠKOVI OSOBLJA/47/</t>
  </si>
  <si>
    <t>FINANCIJSKI RASHODI /72/</t>
  </si>
  <si>
    <t>IZVANREDNI RASHODI/73/</t>
  </si>
  <si>
    <t>VRIJEDNOSNO USKLAĐ.POTRAŽIVANJA/74/</t>
  </si>
  <si>
    <t>Rezerviranja za započete sudske sporove</t>
  </si>
  <si>
    <t>Prihodi od ukidanja rezerviranja za sud.tr.</t>
  </si>
  <si>
    <t xml:space="preserve">Materijali -razno </t>
  </si>
  <si>
    <t>Otpremnine za mirovinu</t>
  </si>
  <si>
    <t xml:space="preserve">Manjkovi </t>
  </si>
  <si>
    <t>PLAN ZA 2020.g. 2. IZMJENA</t>
  </si>
  <si>
    <t xml:space="preserve"> PRIHODI OD REZERVIRANJA:</t>
  </si>
  <si>
    <t>XVI</t>
  </si>
  <si>
    <t>XVII</t>
  </si>
  <si>
    <t>XIX</t>
  </si>
  <si>
    <t>RAZLIKA</t>
  </si>
  <si>
    <t>Trogir, 28.05.2020.</t>
  </si>
  <si>
    <r>
      <t xml:space="preserve">Božidar Miše,struč.spec.oec.,  </t>
    </r>
    <r>
      <rPr>
        <b/>
        <sz val="12"/>
        <rFont val="Calibri"/>
        <family val="2"/>
        <charset val="238"/>
      </rPr>
      <t>dana  28.05.2020</t>
    </r>
    <r>
      <rPr>
        <sz val="12"/>
        <rFont val="Calibri"/>
        <family val="2"/>
        <charset val="238"/>
      </rPr>
      <t>. godine donio je slijedeći</t>
    </r>
  </si>
  <si>
    <r>
      <t xml:space="preserve">Klasa: </t>
    </r>
    <r>
      <rPr>
        <u/>
        <sz val="10"/>
        <rFont val="Calibri"/>
        <family val="2"/>
        <charset val="238"/>
      </rPr>
      <t>400-02/19-01/4</t>
    </r>
  </si>
  <si>
    <r>
      <t>Urbroj:</t>
    </r>
    <r>
      <rPr>
        <u/>
        <sz val="10"/>
        <rFont val="Calibri"/>
        <family val="2"/>
        <charset val="238"/>
      </rPr>
      <t>2184/01-10-02/001-20-4</t>
    </r>
  </si>
  <si>
    <t xml:space="preserve">   FINANCIJSKI PLAN ZA 2020. g. - IZMJENA 3. </t>
  </si>
  <si>
    <t>OSTVARENO 2019.g.</t>
  </si>
  <si>
    <t>IZMJENA 3. PLANA 2020.</t>
  </si>
  <si>
    <t xml:space="preserve"> % IZMJENA  PLANA 2020./2019.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</si>
</sst>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0"/>
      <name val="Calibri"/>
      <family val="2"/>
      <charset val="238"/>
    </font>
    <font>
      <b/>
      <sz val="12"/>
      <name val="Calibri"/>
      <family val="2"/>
      <charset val="238"/>
    </font>
    <font>
      <u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6" fillId="0" borderId="21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6" xfId="0" applyFont="1" applyFill="1" applyBorder="1"/>
    <xf numFmtId="4" fontId="12" fillId="3" borderId="0" xfId="0" applyNumberFormat="1" applyFont="1" applyFill="1"/>
    <xf numFmtId="4" fontId="13" fillId="3" borderId="12" xfId="0" applyNumberFormat="1" applyFont="1" applyFill="1" applyBorder="1" applyAlignment="1"/>
    <xf numFmtId="49" fontId="13" fillId="3" borderId="1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3" fillId="3" borderId="12" xfId="0" applyNumberFormat="1" applyFont="1" applyFill="1" applyBorder="1"/>
    <xf numFmtId="4" fontId="12" fillId="3" borderId="31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2" fillId="3" borderId="9" xfId="0" applyNumberFormat="1" applyFont="1" applyFill="1" applyBorder="1"/>
    <xf numFmtId="4" fontId="12" fillId="3" borderId="15" xfId="0" applyNumberFormat="1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25" xfId="0" applyFont="1" applyFill="1" applyBorder="1"/>
    <xf numFmtId="4" fontId="13" fillId="3" borderId="32" xfId="0" applyNumberFormat="1" applyFont="1" applyFill="1" applyBorder="1" applyAlignment="1"/>
    <xf numFmtId="0" fontId="11" fillId="2" borderId="34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2" fillId="3" borderId="15" xfId="0" applyNumberFormat="1" applyFont="1" applyFill="1" applyBorder="1" applyAlignment="1">
      <alignment vertical="top" wrapText="1"/>
    </xf>
    <xf numFmtId="4" fontId="12" fillId="3" borderId="2" xfId="0" applyNumberFormat="1" applyFont="1" applyFill="1" applyBorder="1"/>
    <xf numFmtId="0" fontId="11" fillId="3" borderId="2" xfId="0" applyFont="1" applyFill="1" applyBorder="1"/>
    <xf numFmtId="0" fontId="11" fillId="2" borderId="37" xfId="0" applyFont="1" applyFill="1" applyBorder="1" applyAlignment="1">
      <alignment horizontal="center"/>
    </xf>
    <xf numFmtId="4" fontId="10" fillId="2" borderId="37" xfId="0" applyNumberFormat="1" applyFont="1" applyFill="1" applyBorder="1" applyAlignment="1">
      <alignment horizontal="left"/>
    </xf>
    <xf numFmtId="4" fontId="13" fillId="3" borderId="37" xfId="0" applyNumberFormat="1" applyFont="1" applyFill="1" applyBorder="1" applyAlignment="1"/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left"/>
    </xf>
    <xf numFmtId="4" fontId="13" fillId="3" borderId="0" xfId="0" applyNumberFormat="1" applyFont="1" applyFill="1" applyBorder="1" applyAlignment="1"/>
    <xf numFmtId="1" fontId="10" fillId="2" borderId="10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6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2" borderId="0" xfId="0" applyFont="1" applyFill="1" applyBorder="1"/>
    <xf numFmtId="0" fontId="10" fillId="2" borderId="0" xfId="0" applyFont="1" applyFill="1" applyBorder="1"/>
    <xf numFmtId="4" fontId="12" fillId="3" borderId="38" xfId="0" applyNumberFormat="1" applyFont="1" applyFill="1" applyBorder="1"/>
    <xf numFmtId="0" fontId="18" fillId="0" borderId="0" xfId="0" applyFont="1" applyAlignment="1">
      <alignment vertical="center"/>
    </xf>
    <xf numFmtId="4" fontId="12" fillId="3" borderId="0" xfId="0" applyNumberFormat="1" applyFont="1" applyFill="1" applyBorder="1"/>
    <xf numFmtId="10" fontId="17" fillId="0" borderId="0" xfId="0" applyNumberFormat="1" applyFont="1"/>
    <xf numFmtId="10" fontId="4" fillId="0" borderId="0" xfId="0" applyNumberFormat="1" applyFont="1"/>
    <xf numFmtId="10" fontId="20" fillId="0" borderId="0" xfId="0" applyNumberFormat="1" applyFont="1"/>
    <xf numFmtId="10" fontId="13" fillId="3" borderId="17" xfId="0" applyNumberFormat="1" applyFont="1" applyFill="1" applyBorder="1" applyAlignment="1">
      <alignment horizontal="right"/>
    </xf>
    <xf numFmtId="10" fontId="13" fillId="3" borderId="17" xfId="0" applyNumberFormat="1" applyFont="1" applyFill="1" applyBorder="1" applyAlignment="1">
      <alignment horizontal="center" vertical="center" wrapText="1"/>
    </xf>
    <xf numFmtId="10" fontId="12" fillId="3" borderId="36" xfId="0" applyNumberFormat="1" applyFont="1" applyFill="1" applyBorder="1" applyAlignment="1">
      <alignment horizontal="right"/>
    </xf>
    <xf numFmtId="10" fontId="12" fillId="3" borderId="37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center"/>
    </xf>
    <xf numFmtId="4" fontId="10" fillId="2" borderId="22" xfId="0" applyNumberFormat="1" applyFont="1" applyFill="1" applyBorder="1" applyAlignment="1">
      <alignment horizontal="left"/>
    </xf>
    <xf numFmtId="4" fontId="13" fillId="3" borderId="22" xfId="0" applyNumberFormat="1" applyFont="1" applyFill="1" applyBorder="1" applyAlignment="1"/>
    <xf numFmtId="10" fontId="12" fillId="3" borderId="22" xfId="0" applyNumberFormat="1" applyFont="1" applyFill="1" applyBorder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4" fontId="17" fillId="0" borderId="0" xfId="0" applyNumberFormat="1" applyFont="1"/>
    <xf numFmtId="4" fontId="19" fillId="0" borderId="0" xfId="0" applyNumberFormat="1" applyFont="1"/>
    <xf numFmtId="4" fontId="8" fillId="0" borderId="0" xfId="0" applyNumberFormat="1" applyFont="1"/>
    <xf numFmtId="0" fontId="10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0" xfId="0" applyFont="1" applyFill="1" applyBorder="1"/>
    <xf numFmtId="4" fontId="12" fillId="3" borderId="40" xfId="0" applyNumberFormat="1" applyFont="1" applyFill="1" applyBorder="1"/>
    <xf numFmtId="0" fontId="0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9" fillId="3" borderId="0" xfId="0" applyFont="1" applyFill="1" applyBorder="1" applyAlignment="1">
      <alignment horizontal="left"/>
    </xf>
    <xf numFmtId="0" fontId="0" fillId="3" borderId="0" xfId="0" applyFont="1" applyFill="1"/>
    <xf numFmtId="4" fontId="15" fillId="3" borderId="0" xfId="0" applyNumberFormat="1" applyFont="1" applyFill="1"/>
    <xf numFmtId="4" fontId="20" fillId="0" borderId="0" xfId="0" applyNumberFormat="1" applyFont="1"/>
    <xf numFmtId="0" fontId="11" fillId="2" borderId="22" xfId="0" applyFont="1" applyFill="1" applyBorder="1" applyAlignment="1">
      <alignment horizontal="center"/>
    </xf>
    <xf numFmtId="10" fontId="12" fillId="3" borderId="28" xfId="0" applyNumberFormat="1" applyFont="1" applyFill="1" applyBorder="1" applyAlignment="1">
      <alignment horizontal="right"/>
    </xf>
    <xf numFmtId="10" fontId="12" fillId="3" borderId="29" xfId="0" applyNumberFormat="1" applyFont="1" applyFill="1" applyBorder="1" applyAlignment="1">
      <alignment horizontal="right"/>
    </xf>
    <xf numFmtId="10" fontId="12" fillId="3" borderId="41" xfId="0" applyNumberFormat="1" applyFont="1" applyFill="1" applyBorder="1" applyAlignment="1">
      <alignment horizontal="right"/>
    </xf>
    <xf numFmtId="10" fontId="13" fillId="3" borderId="18" xfId="0" applyNumberFormat="1" applyFont="1" applyFill="1" applyBorder="1" applyAlignment="1">
      <alignment horizontal="right"/>
    </xf>
    <xf numFmtId="10" fontId="12" fillId="3" borderId="42" xfId="0" applyNumberFormat="1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horizontal="right"/>
    </xf>
    <xf numFmtId="10" fontId="12" fillId="3" borderId="27" xfId="0" applyNumberFormat="1" applyFont="1" applyFill="1" applyBorder="1" applyAlignment="1">
      <alignment horizontal="right"/>
    </xf>
    <xf numFmtId="4" fontId="12" fillId="3" borderId="23" xfId="0" applyNumberFormat="1" applyFont="1" applyFill="1" applyBorder="1" applyAlignment="1">
      <alignment horizontal="right"/>
    </xf>
    <xf numFmtId="10" fontId="12" fillId="3" borderId="43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>
      <alignment vertical="center" wrapText="1"/>
    </xf>
    <xf numFmtId="10" fontId="12" fillId="3" borderId="12" xfId="0" applyNumberFormat="1" applyFont="1" applyFill="1" applyBorder="1" applyAlignment="1">
      <alignment horizontal="right"/>
    </xf>
    <xf numFmtId="4" fontId="11" fillId="2" borderId="40" xfId="0" applyNumberFormat="1" applyFont="1" applyFill="1" applyBorder="1" applyAlignment="1">
      <alignment horizontal="left"/>
    </xf>
    <xf numFmtId="4" fontId="12" fillId="3" borderId="40" xfId="0" applyNumberFormat="1" applyFont="1" applyFill="1" applyBorder="1" applyAlignment="1">
      <alignment vertical="top" wrapText="1"/>
    </xf>
    <xf numFmtId="10" fontId="12" fillId="3" borderId="40" xfId="0" applyNumberFormat="1" applyFont="1" applyFill="1" applyBorder="1" applyAlignment="1">
      <alignment horizontal="right"/>
    </xf>
    <xf numFmtId="4" fontId="12" fillId="3" borderId="40" xfId="0" applyNumberFormat="1" applyFont="1" applyFill="1" applyBorder="1" applyAlignment="1">
      <alignment horizontal="right"/>
    </xf>
    <xf numFmtId="10" fontId="12" fillId="3" borderId="44" xfId="0" applyNumberFormat="1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vertical="top" wrapText="1"/>
    </xf>
    <xf numFmtId="10" fontId="12" fillId="3" borderId="2" xfId="0" applyNumberFormat="1" applyFont="1" applyFill="1" applyBorder="1" applyAlignment="1">
      <alignment horizontal="right"/>
    </xf>
    <xf numFmtId="10" fontId="12" fillId="3" borderId="9" xfId="0" applyNumberFormat="1" applyFont="1" applyFill="1" applyBorder="1" applyAlignment="1">
      <alignment horizontal="right"/>
    </xf>
    <xf numFmtId="0" fontId="10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4" fontId="11" fillId="2" borderId="34" xfId="0" applyNumberFormat="1" applyFont="1" applyFill="1" applyBorder="1" applyAlignment="1">
      <alignment horizontal="left"/>
    </xf>
    <xf numFmtId="4" fontId="12" fillId="3" borderId="34" xfId="0" applyNumberFormat="1" applyFont="1" applyFill="1" applyBorder="1" applyAlignment="1">
      <alignment vertical="top" wrapText="1"/>
    </xf>
    <xf numFmtId="10" fontId="12" fillId="3" borderId="34" xfId="0" applyNumberFormat="1" applyFont="1" applyFill="1" applyBorder="1" applyAlignment="1">
      <alignment horizontal="right"/>
    </xf>
    <xf numFmtId="4" fontId="12" fillId="3" borderId="34" xfId="0" applyNumberFormat="1" applyFont="1" applyFill="1" applyBorder="1" applyAlignment="1">
      <alignment horizontal="right"/>
    </xf>
    <xf numFmtId="10" fontId="12" fillId="3" borderId="35" xfId="0" applyNumberFormat="1" applyFont="1" applyFill="1" applyBorder="1" applyAlignment="1">
      <alignment horizontal="right"/>
    </xf>
    <xf numFmtId="4" fontId="12" fillId="3" borderId="7" xfId="0" applyNumberFormat="1" applyFont="1" applyFill="1" applyBorder="1" applyAlignment="1">
      <alignment vertical="top" wrapText="1"/>
    </xf>
    <xf numFmtId="4" fontId="13" fillId="3" borderId="11" xfId="0" applyNumberFormat="1" applyFont="1" applyFill="1" applyBorder="1" applyAlignment="1"/>
    <xf numFmtId="4" fontId="12" fillId="3" borderId="14" xfId="0" applyNumberFormat="1" applyFont="1" applyFill="1" applyBorder="1" applyAlignment="1">
      <alignment horizontal="right"/>
    </xf>
    <xf numFmtId="10" fontId="12" fillId="3" borderId="45" xfId="0" applyNumberFormat="1" applyFont="1" applyFill="1" applyBorder="1" applyAlignment="1">
      <alignment horizontal="right"/>
    </xf>
    <xf numFmtId="10" fontId="13" fillId="3" borderId="11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10" fontId="12" fillId="3" borderId="46" xfId="0" applyNumberFormat="1" applyFont="1" applyFill="1" applyBorder="1" applyAlignment="1">
      <alignment horizontal="right"/>
    </xf>
    <xf numFmtId="4" fontId="12" fillId="3" borderId="34" xfId="0" applyNumberFormat="1" applyFont="1" applyFill="1" applyBorder="1"/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top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2" fillId="3" borderId="37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22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4" fontId="13" fillId="3" borderId="11" xfId="0" applyNumberFormat="1" applyFont="1" applyFill="1" applyBorder="1"/>
    <xf numFmtId="10" fontId="13" fillId="3" borderId="47" xfId="0" applyNumberFormat="1" applyFont="1" applyFill="1" applyBorder="1" applyAlignment="1">
      <alignment horizontal="right"/>
    </xf>
    <xf numFmtId="10" fontId="12" fillId="3" borderId="48" xfId="0" applyNumberFormat="1" applyFont="1" applyFill="1" applyBorder="1" applyAlignment="1">
      <alignment horizontal="right"/>
    </xf>
    <xf numFmtId="4" fontId="12" fillId="3" borderId="11" xfId="0" applyNumberFormat="1" applyFont="1" applyFill="1" applyBorder="1"/>
    <xf numFmtId="10" fontId="12" fillId="3" borderId="11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>
      <alignment horizontal="right"/>
    </xf>
    <xf numFmtId="10" fontId="12" fillId="3" borderId="49" xfId="0" applyNumberFormat="1" applyFont="1" applyFill="1" applyBorder="1" applyAlignment="1">
      <alignment horizontal="right"/>
    </xf>
    <xf numFmtId="0" fontId="11" fillId="2" borderId="40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34" xfId="0" applyNumberFormat="1" applyFont="1" applyFill="1" applyBorder="1" applyAlignment="1">
      <alignment horizontal="center"/>
    </xf>
    <xf numFmtId="1" fontId="11" fillId="2" borderId="40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1" fontId="11" fillId="2" borderId="34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1" fillId="2" borderId="6" xfId="0" applyFont="1" applyFill="1" applyBorder="1"/>
    <xf numFmtId="0" fontId="10" fillId="2" borderId="1" xfId="0" applyFont="1" applyFill="1" applyBorder="1"/>
    <xf numFmtId="4" fontId="13" fillId="3" borderId="7" xfId="0" applyNumberFormat="1" applyFont="1" applyFill="1" applyBorder="1" applyAlignment="1"/>
    <xf numFmtId="4" fontId="12" fillId="0" borderId="0" xfId="0" applyNumberFormat="1" applyFont="1"/>
    <xf numFmtId="4" fontId="21" fillId="0" borderId="0" xfId="0" applyNumberFormat="1" applyFont="1"/>
    <xf numFmtId="4" fontId="13" fillId="0" borderId="0" xfId="0" applyNumberFormat="1" applyFont="1"/>
    <xf numFmtId="0" fontId="22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/>
    </xf>
    <xf numFmtId="0" fontId="19" fillId="0" borderId="0" xfId="0" applyFont="1" applyBorder="1" applyAlignment="1"/>
    <xf numFmtId="4" fontId="13" fillId="4" borderId="11" xfId="0" applyNumberFormat="1" applyFont="1" applyFill="1" applyBorder="1" applyAlignment="1"/>
    <xf numFmtId="4" fontId="13" fillId="4" borderId="11" xfId="0" applyNumberFormat="1" applyFont="1" applyFill="1" applyBorder="1" applyAlignment="1">
      <alignment horizontal="right"/>
    </xf>
    <xf numFmtId="0" fontId="11" fillId="2" borderId="22" xfId="0" applyFont="1" applyFill="1" applyBorder="1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805815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106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7"/>
  <sheetViews>
    <sheetView tabSelected="1" topLeftCell="A194" workbookViewId="0">
      <selection activeCell="M171" sqref="M171"/>
    </sheetView>
  </sheetViews>
  <sheetFormatPr defaultColWidth="8.85546875" defaultRowHeight="12.75" x14ac:dyDescent="0.2"/>
  <cols>
    <col min="1" max="1" width="4.42578125" style="117" customWidth="1"/>
    <col min="2" max="2" width="7.85546875" style="47" customWidth="1"/>
    <col min="3" max="3" width="38.42578125" style="47" customWidth="1"/>
    <col min="4" max="4" width="13.42578125" style="74" customWidth="1"/>
    <col min="5" max="5" width="14" style="74" bestFit="1" customWidth="1"/>
    <col min="6" max="6" width="8.7109375" style="129" hidden="1" customWidth="1"/>
    <col min="7" max="7" width="12.28515625" style="140" bestFit="1" customWidth="1"/>
    <col min="8" max="8" width="11.28515625" style="47" customWidth="1"/>
    <col min="9" max="9" width="12.28515625" style="219" hidden="1" customWidth="1"/>
    <col min="10" max="10" width="8.85546875" style="140"/>
    <col min="11" max="16384" width="8.85546875" style="47"/>
  </cols>
  <sheetData>
    <row r="1" spans="1:10" customFormat="1" x14ac:dyDescent="0.2">
      <c r="A1" s="119"/>
      <c r="B1" s="119"/>
      <c r="C1" s="119"/>
      <c r="D1" s="149"/>
      <c r="E1" s="149"/>
      <c r="F1" s="129"/>
      <c r="G1" s="140"/>
      <c r="I1" s="219"/>
      <c r="J1" s="141"/>
    </row>
    <row r="2" spans="1:10" customFormat="1" x14ac:dyDescent="0.2">
      <c r="A2" s="119"/>
      <c r="B2" s="119"/>
      <c r="C2" s="119"/>
      <c r="D2" s="149"/>
      <c r="E2" s="149"/>
      <c r="F2" s="129"/>
      <c r="G2" s="140"/>
      <c r="I2" s="219"/>
      <c r="J2" s="141"/>
    </row>
    <row r="3" spans="1:10" customFormat="1" x14ac:dyDescent="0.2">
      <c r="A3" s="119"/>
      <c r="B3" s="119"/>
      <c r="C3" s="119"/>
      <c r="D3" s="149"/>
      <c r="E3" s="149"/>
      <c r="F3" s="129"/>
      <c r="G3" s="140"/>
      <c r="I3" s="219"/>
      <c r="J3" s="141"/>
    </row>
    <row r="4" spans="1:10" s="77" customFormat="1" ht="30" customHeight="1" x14ac:dyDescent="0.25">
      <c r="A4" s="120" t="s">
        <v>253</v>
      </c>
      <c r="B4" s="120"/>
      <c r="C4" s="120"/>
      <c r="D4" s="150"/>
      <c r="E4" s="150"/>
      <c r="F4" s="128"/>
      <c r="G4" s="142"/>
      <c r="I4" s="220"/>
      <c r="J4" s="142"/>
    </row>
    <row r="5" spans="1:10" s="77" customFormat="1" ht="15.6" customHeight="1" x14ac:dyDescent="0.25">
      <c r="A5" s="120" t="s">
        <v>300</v>
      </c>
      <c r="B5" s="120"/>
      <c r="C5" s="120"/>
      <c r="D5" s="150"/>
      <c r="E5" s="150"/>
      <c r="F5" s="128"/>
      <c r="G5" s="142"/>
      <c r="I5" s="220"/>
      <c r="J5" s="142"/>
    </row>
    <row r="6" spans="1:10" s="77" customFormat="1" ht="15.6" customHeight="1" x14ac:dyDescent="0.25">
      <c r="A6" s="120"/>
      <c r="B6" s="120"/>
      <c r="C6" s="120"/>
      <c r="D6" s="150"/>
      <c r="E6" s="150"/>
      <c r="F6" s="128"/>
      <c r="G6" s="142"/>
      <c r="I6" s="220"/>
      <c r="J6" s="142"/>
    </row>
    <row r="7" spans="1:10" s="78" customFormat="1" ht="21.6" customHeight="1" x14ac:dyDescent="0.3">
      <c r="A7" s="224" t="s">
        <v>303</v>
      </c>
      <c r="B7" s="224"/>
      <c r="C7" s="224"/>
      <c r="D7" s="224"/>
      <c r="E7" s="151"/>
      <c r="F7" s="130"/>
      <c r="G7" s="154"/>
      <c r="I7" s="143"/>
      <c r="J7" s="143"/>
    </row>
    <row r="8" spans="1:10" ht="22.9" customHeight="1" thickBot="1" x14ac:dyDescent="0.25">
      <c r="A8" s="227" t="s">
        <v>117</v>
      </c>
      <c r="B8" s="227"/>
      <c r="C8" s="227"/>
    </row>
    <row r="9" spans="1:10" ht="39" thickBot="1" x14ac:dyDescent="0.25">
      <c r="A9" s="53" t="s">
        <v>96</v>
      </c>
      <c r="B9" s="54" t="s">
        <v>105</v>
      </c>
      <c r="C9" s="55" t="s">
        <v>179</v>
      </c>
      <c r="D9" s="76" t="s">
        <v>304</v>
      </c>
      <c r="E9" s="76" t="s">
        <v>293</v>
      </c>
      <c r="F9" s="132" t="s">
        <v>281</v>
      </c>
      <c r="G9" s="76" t="s">
        <v>305</v>
      </c>
      <c r="H9" s="76" t="s">
        <v>306</v>
      </c>
      <c r="I9" s="223" t="s">
        <v>298</v>
      </c>
    </row>
    <row r="10" spans="1:10" ht="13.5" thickBot="1" x14ac:dyDescent="0.25">
      <c r="A10" s="69"/>
      <c r="B10" s="70"/>
      <c r="C10" s="71" t="s">
        <v>99</v>
      </c>
      <c r="D10" s="95">
        <f>D11++D43+D49+D51</f>
        <v>32527155.890000001</v>
      </c>
      <c r="E10" s="95">
        <f t="shared" ref="E10:G10" si="0">E11++E43+E49+E51</f>
        <v>29925789.960000001</v>
      </c>
      <c r="F10" s="95">
        <f t="shared" si="0"/>
        <v>35.061508909668689</v>
      </c>
      <c r="G10" s="95">
        <f t="shared" si="0"/>
        <v>21956364.824000001</v>
      </c>
      <c r="H10" s="133">
        <f t="shared" ref="H10:H11" si="1">G10/D10</f>
        <v>0.67501643544402745</v>
      </c>
      <c r="I10" s="219">
        <f>E10-G10</f>
        <v>7969425.1359999999</v>
      </c>
    </row>
    <row r="11" spans="1:10" ht="15.6" customHeight="1" thickBot="1" x14ac:dyDescent="0.25">
      <c r="A11" s="105" t="s">
        <v>177</v>
      </c>
      <c r="B11" s="64"/>
      <c r="C11" s="68" t="s">
        <v>93</v>
      </c>
      <c r="D11" s="165">
        <f t="shared" ref="D11:F11" si="2">SUM(D12:D42)</f>
        <v>28173436.23</v>
      </c>
      <c r="E11" s="165">
        <f t="shared" si="2"/>
        <v>27604500</v>
      </c>
      <c r="F11" s="165">
        <f t="shared" si="2"/>
        <v>31.288345372799785</v>
      </c>
      <c r="G11" s="165">
        <f>SUM(G12:G42)</f>
        <v>19651669.463999998</v>
      </c>
      <c r="H11" s="166">
        <f t="shared" si="1"/>
        <v>0.69752476423427023</v>
      </c>
      <c r="I11" s="219">
        <f>E11-G11</f>
        <v>7952830.5360000022</v>
      </c>
    </row>
    <row r="12" spans="1:10" ht="12.6" customHeight="1" x14ac:dyDescent="0.2">
      <c r="A12" s="145"/>
      <c r="B12" s="146">
        <v>1</v>
      </c>
      <c r="C12" s="167" t="s">
        <v>230</v>
      </c>
      <c r="D12" s="168">
        <v>6156362.6900000004</v>
      </c>
      <c r="E12" s="168">
        <v>6500000</v>
      </c>
      <c r="F12" s="169">
        <f t="shared" ref="F12:F79" si="3">E12/D12</f>
        <v>1.0558182367257507</v>
      </c>
      <c r="G12" s="170">
        <f>D12*0.85</f>
        <v>5232908.2865000004</v>
      </c>
      <c r="H12" s="171">
        <f>G12/D12</f>
        <v>0.85</v>
      </c>
    </row>
    <row r="13" spans="1:10" x14ac:dyDescent="0.2">
      <c r="A13" s="107"/>
      <c r="B13" s="48">
        <v>2</v>
      </c>
      <c r="C13" s="49" t="s">
        <v>82</v>
      </c>
      <c r="D13" s="172">
        <v>7664208.2300000004</v>
      </c>
      <c r="E13" s="172">
        <v>7000000</v>
      </c>
      <c r="F13" s="173">
        <f t="shared" si="3"/>
        <v>0.9133363538584337</v>
      </c>
      <c r="G13" s="161">
        <f>D13*0.4</f>
        <v>3065683.2920000004</v>
      </c>
      <c r="H13" s="174">
        <f t="shared" ref="H13:H77" si="4">G13/D13</f>
        <v>0.4</v>
      </c>
    </row>
    <row r="14" spans="1:10" x14ac:dyDescent="0.2">
      <c r="A14" s="107"/>
      <c r="B14" s="48">
        <v>3</v>
      </c>
      <c r="C14" s="49" t="s">
        <v>83</v>
      </c>
      <c r="D14" s="172">
        <v>16232</v>
      </c>
      <c r="E14" s="172">
        <v>20000</v>
      </c>
      <c r="F14" s="173">
        <f t="shared" si="3"/>
        <v>1.2321340561853129</v>
      </c>
      <c r="G14" s="161">
        <f>D14*0.3</f>
        <v>4869.5999999999995</v>
      </c>
      <c r="H14" s="174">
        <f t="shared" si="4"/>
        <v>0.3</v>
      </c>
    </row>
    <row r="15" spans="1:10" x14ac:dyDescent="0.2">
      <c r="A15" s="107"/>
      <c r="B15" s="48">
        <v>4</v>
      </c>
      <c r="C15" s="49" t="s">
        <v>84</v>
      </c>
      <c r="D15" s="172">
        <v>2982190.63</v>
      </c>
      <c r="E15" s="172">
        <v>2900000</v>
      </c>
      <c r="F15" s="173">
        <f t="shared" si="3"/>
        <v>0.97243951168876153</v>
      </c>
      <c r="G15" s="161">
        <f>D15*0.8</f>
        <v>2385752.5040000002</v>
      </c>
      <c r="H15" s="174">
        <f t="shared" si="4"/>
        <v>0.8</v>
      </c>
    </row>
    <row r="16" spans="1:10" x14ac:dyDescent="0.2">
      <c r="A16" s="107"/>
      <c r="B16" s="48">
        <v>5</v>
      </c>
      <c r="C16" s="49" t="s">
        <v>85</v>
      </c>
      <c r="D16" s="172">
        <v>309473.78000000003</v>
      </c>
      <c r="E16" s="172">
        <v>350000</v>
      </c>
      <c r="F16" s="173">
        <f t="shared" si="3"/>
        <v>1.1309520308957999</v>
      </c>
      <c r="G16" s="161">
        <f>D16*0.8</f>
        <v>247579.02400000003</v>
      </c>
      <c r="H16" s="174">
        <f t="shared" si="4"/>
        <v>0.8</v>
      </c>
    </row>
    <row r="17" spans="1:8" x14ac:dyDescent="0.2">
      <c r="A17" s="107"/>
      <c r="B17" s="48">
        <v>6</v>
      </c>
      <c r="C17" s="49" t="s">
        <v>86</v>
      </c>
      <c r="D17" s="172">
        <v>44400</v>
      </c>
      <c r="E17" s="172">
        <v>80000</v>
      </c>
      <c r="F17" s="173">
        <f t="shared" si="3"/>
        <v>1.8018018018018018</v>
      </c>
      <c r="G17" s="161">
        <f>D17*0.2</f>
        <v>8880</v>
      </c>
      <c r="H17" s="174">
        <f t="shared" si="4"/>
        <v>0.2</v>
      </c>
    </row>
    <row r="18" spans="1:8" x14ac:dyDescent="0.2">
      <c r="A18" s="107"/>
      <c r="B18" s="48">
        <v>7</v>
      </c>
      <c r="C18" s="49" t="s">
        <v>87</v>
      </c>
      <c r="D18" s="172">
        <v>40355.839999999997</v>
      </c>
      <c r="E18" s="172">
        <v>40000</v>
      </c>
      <c r="F18" s="173">
        <f t="shared" si="3"/>
        <v>0.99118244100482122</v>
      </c>
      <c r="G18" s="161">
        <f>D18*0.4</f>
        <v>16142.335999999999</v>
      </c>
      <c r="H18" s="174">
        <f t="shared" si="4"/>
        <v>0.4</v>
      </c>
    </row>
    <row r="19" spans="1:8" x14ac:dyDescent="0.2">
      <c r="A19" s="107"/>
      <c r="B19" s="48">
        <v>8</v>
      </c>
      <c r="C19" s="49" t="s">
        <v>88</v>
      </c>
      <c r="D19" s="172">
        <v>336112.16</v>
      </c>
      <c r="E19" s="172">
        <v>350000</v>
      </c>
      <c r="F19" s="173">
        <f t="shared" si="3"/>
        <v>1.0413190644456303</v>
      </c>
      <c r="G19" s="161">
        <f>D19*0.85</f>
        <v>285695.33599999995</v>
      </c>
      <c r="H19" s="174">
        <f t="shared" si="4"/>
        <v>0.84999999999999987</v>
      </c>
    </row>
    <row r="20" spans="1:8" x14ac:dyDescent="0.2">
      <c r="A20" s="108"/>
      <c r="B20" s="48">
        <v>9</v>
      </c>
      <c r="C20" s="49" t="s">
        <v>147</v>
      </c>
      <c r="D20" s="172">
        <v>1860525.97</v>
      </c>
      <c r="E20" s="172">
        <v>1800000</v>
      </c>
      <c r="F20" s="173">
        <f t="shared" si="3"/>
        <v>0.96746835519850338</v>
      </c>
      <c r="G20" s="161">
        <f>D20*0.85</f>
        <v>1581447.0744999999</v>
      </c>
      <c r="H20" s="174">
        <f t="shared" si="4"/>
        <v>0.85</v>
      </c>
    </row>
    <row r="21" spans="1:8" x14ac:dyDescent="0.2">
      <c r="A21" s="107"/>
      <c r="B21" s="48">
        <v>10</v>
      </c>
      <c r="C21" s="49" t="s">
        <v>89</v>
      </c>
      <c r="D21" s="172">
        <v>279785.62</v>
      </c>
      <c r="E21" s="172">
        <v>300000</v>
      </c>
      <c r="F21" s="173">
        <f t="shared" si="3"/>
        <v>1.0722495316235339</v>
      </c>
      <c r="G21" s="161">
        <f>D21</f>
        <v>279785.62</v>
      </c>
      <c r="H21" s="174">
        <f t="shared" si="4"/>
        <v>1</v>
      </c>
    </row>
    <row r="22" spans="1:8" x14ac:dyDescent="0.2">
      <c r="A22" s="107"/>
      <c r="B22" s="48">
        <v>11</v>
      </c>
      <c r="C22" s="51" t="s">
        <v>126</v>
      </c>
      <c r="D22" s="172">
        <v>158364</v>
      </c>
      <c r="E22" s="172">
        <v>200000</v>
      </c>
      <c r="F22" s="173">
        <f t="shared" si="3"/>
        <v>1.2629132883736203</v>
      </c>
      <c r="G22" s="161">
        <f>D22</f>
        <v>158364</v>
      </c>
      <c r="H22" s="174">
        <f t="shared" si="4"/>
        <v>1</v>
      </c>
    </row>
    <row r="23" spans="1:8" x14ac:dyDescent="0.2">
      <c r="A23" s="107"/>
      <c r="B23" s="48">
        <v>12</v>
      </c>
      <c r="C23" s="49" t="s">
        <v>204</v>
      </c>
      <c r="D23" s="172">
        <v>108000</v>
      </c>
      <c r="E23" s="172">
        <v>150000</v>
      </c>
      <c r="F23" s="173">
        <f t="shared" si="3"/>
        <v>1.3888888888888888</v>
      </c>
      <c r="G23" s="161">
        <f>D23*0.7</f>
        <v>75600</v>
      </c>
      <c r="H23" s="174">
        <f t="shared" si="4"/>
        <v>0.7</v>
      </c>
    </row>
    <row r="24" spans="1:8" x14ac:dyDescent="0.2">
      <c r="A24" s="107"/>
      <c r="B24" s="48">
        <v>13</v>
      </c>
      <c r="C24" s="49" t="s">
        <v>195</v>
      </c>
      <c r="D24" s="172">
        <v>290575</v>
      </c>
      <c r="E24" s="172">
        <v>320000</v>
      </c>
      <c r="F24" s="173">
        <f t="shared" si="3"/>
        <v>1.1012647337176289</v>
      </c>
      <c r="G24" s="161">
        <f>D24*0.7</f>
        <v>203402.5</v>
      </c>
      <c r="H24" s="174">
        <f t="shared" si="4"/>
        <v>0.7</v>
      </c>
    </row>
    <row r="25" spans="1:8" x14ac:dyDescent="0.2">
      <c r="A25" s="107"/>
      <c r="B25" s="48">
        <v>14</v>
      </c>
      <c r="C25" s="49" t="s">
        <v>125</v>
      </c>
      <c r="D25" s="172">
        <v>345367.25</v>
      </c>
      <c r="E25" s="172">
        <v>400000</v>
      </c>
      <c r="F25" s="173">
        <f t="shared" si="3"/>
        <v>1.1581874077521825</v>
      </c>
      <c r="G25" s="161">
        <f>D25*0.65</f>
        <v>224488.71249999999</v>
      </c>
      <c r="H25" s="174">
        <f t="shared" si="4"/>
        <v>0.65</v>
      </c>
    </row>
    <row r="26" spans="1:8" x14ac:dyDescent="0.2">
      <c r="A26" s="107"/>
      <c r="B26" s="48">
        <v>15</v>
      </c>
      <c r="C26" s="49" t="s">
        <v>196</v>
      </c>
      <c r="D26" s="172">
        <v>665535.36</v>
      </c>
      <c r="E26" s="172">
        <v>700000</v>
      </c>
      <c r="F26" s="173">
        <f t="shared" si="3"/>
        <v>1.0517848367966505</v>
      </c>
      <c r="G26" s="161">
        <f>D26*0.4</f>
        <v>266214.14400000003</v>
      </c>
      <c r="H26" s="174">
        <f t="shared" si="4"/>
        <v>0.40000000000000008</v>
      </c>
    </row>
    <row r="27" spans="1:8" x14ac:dyDescent="0.2">
      <c r="A27" s="107"/>
      <c r="B27" s="48">
        <v>16</v>
      </c>
      <c r="C27" s="49" t="s">
        <v>238</v>
      </c>
      <c r="D27" s="172">
        <v>296516</v>
      </c>
      <c r="E27" s="172">
        <v>350000</v>
      </c>
      <c r="F27" s="173">
        <f t="shared" si="3"/>
        <v>1.1803747521213022</v>
      </c>
      <c r="G27" s="161">
        <f>D27*0.4</f>
        <v>118606.40000000001</v>
      </c>
      <c r="H27" s="174">
        <f t="shared" si="4"/>
        <v>0.4</v>
      </c>
    </row>
    <row r="28" spans="1:8" x14ac:dyDescent="0.2">
      <c r="A28" s="107"/>
      <c r="B28" s="48">
        <v>17</v>
      </c>
      <c r="C28" s="49" t="s">
        <v>197</v>
      </c>
      <c r="D28" s="172">
        <v>358383.75</v>
      </c>
      <c r="E28" s="172">
        <v>300000</v>
      </c>
      <c r="F28" s="173">
        <f t="shared" si="3"/>
        <v>0.83709152549466881</v>
      </c>
      <c r="G28" s="161">
        <f>D28*0.6</f>
        <v>215030.25</v>
      </c>
      <c r="H28" s="174">
        <f t="shared" si="4"/>
        <v>0.6</v>
      </c>
    </row>
    <row r="29" spans="1:8" x14ac:dyDescent="0.2">
      <c r="A29" s="107"/>
      <c r="B29" s="48">
        <v>18</v>
      </c>
      <c r="C29" s="49" t="s">
        <v>239</v>
      </c>
      <c r="D29" s="172">
        <v>7000</v>
      </c>
      <c r="E29" s="172">
        <v>0</v>
      </c>
      <c r="F29" s="173">
        <f t="shared" si="3"/>
        <v>0</v>
      </c>
      <c r="G29" s="161">
        <v>0</v>
      </c>
      <c r="H29" s="174">
        <f t="shared" si="4"/>
        <v>0</v>
      </c>
    </row>
    <row r="30" spans="1:8" x14ac:dyDescent="0.2">
      <c r="A30" s="107"/>
      <c r="B30" s="48">
        <v>19</v>
      </c>
      <c r="C30" s="49" t="s">
        <v>200</v>
      </c>
      <c r="D30" s="172">
        <v>204944.16</v>
      </c>
      <c r="E30" s="172">
        <v>220000</v>
      </c>
      <c r="F30" s="173">
        <f t="shared" si="3"/>
        <v>1.073463132591824</v>
      </c>
      <c r="G30" s="161">
        <f>D30*0.2</f>
        <v>40988.832000000002</v>
      </c>
      <c r="H30" s="174">
        <f t="shared" si="4"/>
        <v>0.2</v>
      </c>
    </row>
    <row r="31" spans="1:8" x14ac:dyDescent="0.2">
      <c r="A31" s="107"/>
      <c r="B31" s="48">
        <v>20</v>
      </c>
      <c r="C31" s="49" t="s">
        <v>201</v>
      </c>
      <c r="D31" s="172">
        <v>11683.92</v>
      </c>
      <c r="E31" s="172">
        <v>20000</v>
      </c>
      <c r="F31" s="173">
        <f t="shared" si="3"/>
        <v>1.7117542742504228</v>
      </c>
      <c r="G31" s="161">
        <f>D31*0.2</f>
        <v>2336.7840000000001</v>
      </c>
      <c r="H31" s="174">
        <f t="shared" si="4"/>
        <v>0.2</v>
      </c>
    </row>
    <row r="32" spans="1:8" x14ac:dyDescent="0.2">
      <c r="A32" s="107"/>
      <c r="B32" s="48">
        <v>21</v>
      </c>
      <c r="C32" s="49" t="s">
        <v>202</v>
      </c>
      <c r="D32" s="172">
        <v>239908</v>
      </c>
      <c r="E32" s="172">
        <v>240000</v>
      </c>
      <c r="F32" s="173">
        <f t="shared" si="3"/>
        <v>1.0003834803341281</v>
      </c>
      <c r="G32" s="161">
        <f>D32*0.8</f>
        <v>191926.40000000002</v>
      </c>
      <c r="H32" s="174">
        <f t="shared" si="4"/>
        <v>0.8</v>
      </c>
    </row>
    <row r="33" spans="1:9" x14ac:dyDescent="0.2">
      <c r="A33" s="107"/>
      <c r="B33" s="48">
        <v>22</v>
      </c>
      <c r="C33" s="49" t="s">
        <v>180</v>
      </c>
      <c r="D33" s="172">
        <v>1189048.5</v>
      </c>
      <c r="E33" s="172">
        <v>1200000</v>
      </c>
      <c r="F33" s="173">
        <f t="shared" si="3"/>
        <v>1.0092103055510351</v>
      </c>
      <c r="G33" s="161">
        <f>D33</f>
        <v>1189048.5</v>
      </c>
      <c r="H33" s="174">
        <f t="shared" si="4"/>
        <v>1</v>
      </c>
    </row>
    <row r="34" spans="1:9" x14ac:dyDescent="0.2">
      <c r="A34" s="107"/>
      <c r="B34" s="48">
        <v>23</v>
      </c>
      <c r="C34" s="49" t="s">
        <v>181</v>
      </c>
      <c r="D34" s="172">
        <v>1198666.43</v>
      </c>
      <c r="E34" s="172">
        <v>1200000</v>
      </c>
      <c r="F34" s="173">
        <f t="shared" si="3"/>
        <v>1.0011125447135447</v>
      </c>
      <c r="G34" s="161">
        <f>D34*0.85</f>
        <v>1018866.4654999999</v>
      </c>
      <c r="H34" s="174">
        <f t="shared" si="4"/>
        <v>0.85</v>
      </c>
    </row>
    <row r="35" spans="1:9" x14ac:dyDescent="0.2">
      <c r="A35" s="107"/>
      <c r="B35" s="48">
        <v>24</v>
      </c>
      <c r="C35" s="49" t="s">
        <v>182</v>
      </c>
      <c r="D35" s="172">
        <v>912757.76000000001</v>
      </c>
      <c r="E35" s="172">
        <v>950000</v>
      </c>
      <c r="F35" s="173">
        <f t="shared" si="3"/>
        <v>1.0408018881154184</v>
      </c>
      <c r="G35" s="161">
        <f>D35</f>
        <v>912757.76000000001</v>
      </c>
      <c r="H35" s="174">
        <f t="shared" si="4"/>
        <v>1</v>
      </c>
    </row>
    <row r="36" spans="1:9" x14ac:dyDescent="0.2">
      <c r="A36" s="107"/>
      <c r="B36" s="48">
        <v>25</v>
      </c>
      <c r="C36" s="49" t="s">
        <v>183</v>
      </c>
      <c r="D36" s="172">
        <v>771559.08</v>
      </c>
      <c r="E36" s="172">
        <v>712000</v>
      </c>
      <c r="F36" s="173">
        <f t="shared" si="3"/>
        <v>0.9228068445516836</v>
      </c>
      <c r="G36" s="161">
        <f>D36*0.85</f>
        <v>655825.21799999999</v>
      </c>
      <c r="H36" s="174">
        <f t="shared" si="4"/>
        <v>0.85000000000000009</v>
      </c>
    </row>
    <row r="37" spans="1:9" x14ac:dyDescent="0.2">
      <c r="A37" s="107"/>
      <c r="B37" s="48">
        <v>26</v>
      </c>
      <c r="C37" s="49" t="s">
        <v>184</v>
      </c>
      <c r="D37" s="172">
        <v>273436.7</v>
      </c>
      <c r="E37" s="172">
        <v>290000</v>
      </c>
      <c r="F37" s="173">
        <f t="shared" si="3"/>
        <v>1.0605745315094863</v>
      </c>
      <c r="G37" s="161">
        <f>D37*0.85</f>
        <v>232421.19500000001</v>
      </c>
      <c r="H37" s="174">
        <f t="shared" si="4"/>
        <v>0.85</v>
      </c>
    </row>
    <row r="38" spans="1:9" x14ac:dyDescent="0.2">
      <c r="A38" s="107"/>
      <c r="B38" s="48">
        <v>27</v>
      </c>
      <c r="C38" s="49" t="s">
        <v>198</v>
      </c>
      <c r="D38" s="172">
        <v>67702</v>
      </c>
      <c r="E38" s="172">
        <v>68000</v>
      </c>
      <c r="F38" s="173">
        <f t="shared" si="3"/>
        <v>1.0044016424920976</v>
      </c>
      <c r="G38" s="161">
        <f>D38*0.85</f>
        <v>57546.7</v>
      </c>
      <c r="H38" s="174">
        <f t="shared" si="4"/>
        <v>0.85</v>
      </c>
    </row>
    <row r="39" spans="1:9" x14ac:dyDescent="0.2">
      <c r="A39" s="107"/>
      <c r="B39" s="48">
        <v>28</v>
      </c>
      <c r="C39" s="49" t="s">
        <v>199</v>
      </c>
      <c r="D39" s="172">
        <v>239680</v>
      </c>
      <c r="E39" s="172">
        <v>240000</v>
      </c>
      <c r="F39" s="173">
        <f t="shared" si="3"/>
        <v>1.0013351134846462</v>
      </c>
      <c r="G39" s="161">
        <f>D39</f>
        <v>239680</v>
      </c>
      <c r="H39" s="174">
        <f t="shared" si="4"/>
        <v>1</v>
      </c>
    </row>
    <row r="40" spans="1:9" x14ac:dyDescent="0.2">
      <c r="A40" s="107"/>
      <c r="B40" s="48">
        <v>29</v>
      </c>
      <c r="C40" s="49" t="s">
        <v>185</v>
      </c>
      <c r="D40" s="172">
        <v>639793.4</v>
      </c>
      <c r="E40" s="172">
        <v>640000</v>
      </c>
      <c r="F40" s="173">
        <f t="shared" si="3"/>
        <v>1.0003229167415606</v>
      </c>
      <c r="G40" s="161">
        <f>D40</f>
        <v>639793.4</v>
      </c>
      <c r="H40" s="174">
        <f t="shared" si="4"/>
        <v>1</v>
      </c>
    </row>
    <row r="41" spans="1:9" x14ac:dyDescent="0.2">
      <c r="A41" s="107"/>
      <c r="B41" s="48">
        <v>30</v>
      </c>
      <c r="C41" s="49" t="s">
        <v>203</v>
      </c>
      <c r="D41" s="172">
        <v>309668</v>
      </c>
      <c r="E41" s="172">
        <v>14500</v>
      </c>
      <c r="F41" s="173">
        <f t="shared" si="3"/>
        <v>4.6824340907035925E-2</v>
      </c>
      <c r="G41" s="161">
        <v>60000</v>
      </c>
      <c r="H41" s="174">
        <f t="shared" si="4"/>
        <v>0.1937558934084245</v>
      </c>
    </row>
    <row r="42" spans="1:9" ht="13.5" thickBot="1" x14ac:dyDescent="0.25">
      <c r="A42" s="175"/>
      <c r="B42" s="176">
        <v>31</v>
      </c>
      <c r="C42" s="177" t="s">
        <v>242</v>
      </c>
      <c r="D42" s="178">
        <v>195200</v>
      </c>
      <c r="E42" s="178">
        <v>50000</v>
      </c>
      <c r="F42" s="179">
        <f t="shared" si="3"/>
        <v>0.25614754098360654</v>
      </c>
      <c r="G42" s="161">
        <v>40029.129999999997</v>
      </c>
      <c r="H42" s="181">
        <f>G42/D42</f>
        <v>0.20506726434426228</v>
      </c>
    </row>
    <row r="43" spans="1:9" ht="13.5" thickBot="1" x14ac:dyDescent="0.25">
      <c r="A43" s="90" t="s">
        <v>136</v>
      </c>
      <c r="B43" s="63"/>
      <c r="C43" s="60" t="s">
        <v>294</v>
      </c>
      <c r="D43" s="183">
        <f>SUM(D44:D46)</f>
        <v>1614112.8</v>
      </c>
      <c r="E43" s="183">
        <f>SUM(E44:E46)</f>
        <v>1311289.96</v>
      </c>
      <c r="F43" s="183">
        <f t="shared" ref="F43:G43" si="5">SUM(F44:F46)</f>
        <v>0</v>
      </c>
      <c r="G43" s="225">
        <f t="shared" si="5"/>
        <v>1311289.96</v>
      </c>
      <c r="H43" s="166">
        <f t="shared" ref="H43" si="6">G43/D43</f>
        <v>0.81239053429227492</v>
      </c>
      <c r="I43" s="219">
        <f>E43-G43</f>
        <v>0</v>
      </c>
    </row>
    <row r="44" spans="1:9" x14ac:dyDescent="0.2">
      <c r="A44" s="106"/>
      <c r="B44" s="58">
        <v>32</v>
      </c>
      <c r="C44" s="62" t="s">
        <v>262</v>
      </c>
      <c r="D44" s="182">
        <v>0</v>
      </c>
      <c r="E44" s="182">
        <v>516000</v>
      </c>
      <c r="F44" s="162">
        <v>0</v>
      </c>
      <c r="G44" s="163">
        <v>516000</v>
      </c>
      <c r="H44" s="171">
        <v>0</v>
      </c>
    </row>
    <row r="45" spans="1:9" x14ac:dyDescent="0.2">
      <c r="A45" s="107"/>
      <c r="B45" s="48">
        <v>33</v>
      </c>
      <c r="C45" s="57" t="s">
        <v>277</v>
      </c>
      <c r="D45" s="96">
        <v>669616.03</v>
      </c>
      <c r="E45" s="96">
        <v>795289.96</v>
      </c>
      <c r="F45" s="156">
        <v>0</v>
      </c>
      <c r="G45" s="161">
        <v>795289.96</v>
      </c>
      <c r="H45" s="174">
        <f t="shared" si="4"/>
        <v>1.1876805876346777</v>
      </c>
    </row>
    <row r="46" spans="1:9" ht="13.5" thickBot="1" x14ac:dyDescent="0.25">
      <c r="A46" s="107"/>
      <c r="B46" s="48">
        <v>34</v>
      </c>
      <c r="C46" s="57" t="s">
        <v>289</v>
      </c>
      <c r="D46" s="96">
        <v>944496.77</v>
      </c>
      <c r="E46" s="96">
        <v>0</v>
      </c>
      <c r="F46" s="157">
        <f t="shared" si="3"/>
        <v>0</v>
      </c>
      <c r="G46" s="161">
        <v>0</v>
      </c>
      <c r="H46" s="181">
        <f t="shared" si="4"/>
        <v>0</v>
      </c>
    </row>
    <row r="47" spans="1:9" ht="13.5" hidden="1" thickBot="1" x14ac:dyDescent="0.25">
      <c r="A47" s="107"/>
      <c r="B47" s="48"/>
      <c r="C47" s="57"/>
      <c r="D47" s="96"/>
      <c r="E47" s="96"/>
      <c r="F47" s="158" t="e">
        <f t="shared" si="3"/>
        <v>#DIV/0!</v>
      </c>
      <c r="G47" s="161">
        <f t="shared" ref="G47:G50" si="7">D47*0.5</f>
        <v>0</v>
      </c>
      <c r="H47" s="160" t="e">
        <f t="shared" si="4"/>
        <v>#DIV/0!</v>
      </c>
    </row>
    <row r="48" spans="1:9" ht="13.5" hidden="1" thickBot="1" x14ac:dyDescent="0.25">
      <c r="A48" s="109"/>
      <c r="B48" s="56"/>
      <c r="C48" s="57"/>
      <c r="D48" s="96"/>
      <c r="E48" s="96"/>
      <c r="F48" s="158" t="e">
        <f t="shared" si="3"/>
        <v>#DIV/0!</v>
      </c>
      <c r="G48" s="184">
        <f t="shared" si="7"/>
        <v>0</v>
      </c>
      <c r="H48" s="185" t="e">
        <f t="shared" si="4"/>
        <v>#DIV/0!</v>
      </c>
    </row>
    <row r="49" spans="1:9" ht="13.5" thickBot="1" x14ac:dyDescent="0.25">
      <c r="A49" s="90" t="s">
        <v>137</v>
      </c>
      <c r="B49" s="59"/>
      <c r="C49" s="60" t="s">
        <v>90</v>
      </c>
      <c r="D49" s="183">
        <f>SUM(D50)</f>
        <v>223883.02</v>
      </c>
      <c r="E49" s="183">
        <f>SUM(E50)</f>
        <v>220000</v>
      </c>
      <c r="F49" s="186">
        <f t="shared" si="3"/>
        <v>0.98265603170798754</v>
      </c>
      <c r="G49" s="226">
        <f t="shared" si="7"/>
        <v>111941.51</v>
      </c>
      <c r="H49" s="166">
        <f t="shared" si="4"/>
        <v>0.5</v>
      </c>
      <c r="I49" s="219">
        <f>E49-G49</f>
        <v>108058.49</v>
      </c>
    </row>
    <row r="50" spans="1:9" ht="13.5" thickBot="1" x14ac:dyDescent="0.25">
      <c r="A50" s="69"/>
      <c r="B50" s="61">
        <v>1</v>
      </c>
      <c r="C50" s="62" t="s">
        <v>205</v>
      </c>
      <c r="D50" s="91">
        <v>223883.02</v>
      </c>
      <c r="E50" s="91">
        <v>220000</v>
      </c>
      <c r="F50" s="158">
        <f t="shared" si="3"/>
        <v>0.98265603170798754</v>
      </c>
      <c r="G50" s="188">
        <f t="shared" si="7"/>
        <v>111941.51</v>
      </c>
      <c r="H50" s="189">
        <f t="shared" si="4"/>
        <v>0.5</v>
      </c>
    </row>
    <row r="51" spans="1:9" ht="13.5" thickBot="1" x14ac:dyDescent="0.25">
      <c r="A51" s="90" t="s">
        <v>138</v>
      </c>
      <c r="B51" s="63"/>
      <c r="C51" s="60" t="s">
        <v>91</v>
      </c>
      <c r="D51" s="183">
        <f>SUM(D52:D56)</f>
        <v>2515723.84</v>
      </c>
      <c r="E51" s="183">
        <f>SUM(E52:E56)</f>
        <v>790000</v>
      </c>
      <c r="F51" s="183">
        <f t="shared" ref="F51:G51" si="8">SUM(F52:F56)</f>
        <v>2.7905075051609183</v>
      </c>
      <c r="G51" s="225">
        <f t="shared" si="8"/>
        <v>881463.89</v>
      </c>
      <c r="H51" s="166">
        <f t="shared" si="4"/>
        <v>0.35038181694855669</v>
      </c>
      <c r="I51" s="219">
        <f>E51-G51</f>
        <v>-91463.890000000014</v>
      </c>
    </row>
    <row r="52" spans="1:9" x14ac:dyDescent="0.2">
      <c r="A52" s="145"/>
      <c r="B52" s="146">
        <v>1</v>
      </c>
      <c r="C52" s="167" t="s">
        <v>122</v>
      </c>
      <c r="D52" s="148">
        <v>517304.23</v>
      </c>
      <c r="E52" s="148">
        <v>520000</v>
      </c>
      <c r="F52" s="169">
        <f t="shared" si="3"/>
        <v>1.005211188781503</v>
      </c>
      <c r="G52" s="170">
        <f>D52</f>
        <v>517304.23</v>
      </c>
      <c r="H52" s="171">
        <f t="shared" si="4"/>
        <v>1</v>
      </c>
    </row>
    <row r="53" spans="1:9" x14ac:dyDescent="0.2">
      <c r="A53" s="107"/>
      <c r="B53" s="48">
        <v>2</v>
      </c>
      <c r="C53" s="49" t="s">
        <v>278</v>
      </c>
      <c r="D53" s="97">
        <v>1503857.28</v>
      </c>
      <c r="E53" s="97">
        <v>50000</v>
      </c>
      <c r="F53" s="173">
        <f t="shared" si="3"/>
        <v>3.3247835858466572E-2</v>
      </c>
      <c r="G53" s="161">
        <v>0</v>
      </c>
      <c r="H53" s="174">
        <f t="shared" si="4"/>
        <v>0</v>
      </c>
    </row>
    <row r="54" spans="1:9" x14ac:dyDescent="0.2">
      <c r="A54" s="107"/>
      <c r="B54" s="48">
        <v>3</v>
      </c>
      <c r="C54" s="49" t="s">
        <v>279</v>
      </c>
      <c r="D54" s="97">
        <v>30612.15</v>
      </c>
      <c r="E54" s="97">
        <v>30000</v>
      </c>
      <c r="F54" s="173">
        <f t="shared" si="3"/>
        <v>0.98000303800941779</v>
      </c>
      <c r="G54" s="161">
        <f>D54</f>
        <v>30612.15</v>
      </c>
      <c r="H54" s="174">
        <f t="shared" si="4"/>
        <v>1</v>
      </c>
    </row>
    <row r="55" spans="1:9" x14ac:dyDescent="0.2">
      <c r="A55" s="107"/>
      <c r="B55" s="48">
        <v>2</v>
      </c>
      <c r="C55" s="49" t="s">
        <v>280</v>
      </c>
      <c r="D55" s="97">
        <v>203144.84</v>
      </c>
      <c r="E55" s="97">
        <v>40000</v>
      </c>
      <c r="F55" s="173">
        <f t="shared" si="3"/>
        <v>0.19690384456725557</v>
      </c>
      <c r="G55" s="161">
        <f>D55</f>
        <v>203144.84</v>
      </c>
      <c r="H55" s="174">
        <f t="shared" si="4"/>
        <v>1</v>
      </c>
    </row>
    <row r="56" spans="1:9" ht="14.45" customHeight="1" thickBot="1" x14ac:dyDescent="0.25">
      <c r="A56" s="175"/>
      <c r="B56" s="176">
        <v>3</v>
      </c>
      <c r="C56" s="177" t="s">
        <v>158</v>
      </c>
      <c r="D56" s="190">
        <v>260805.34</v>
      </c>
      <c r="E56" s="190">
        <v>150000</v>
      </c>
      <c r="F56" s="179">
        <f t="shared" si="3"/>
        <v>0.57514159794427522</v>
      </c>
      <c r="G56" s="180">
        <f t="shared" ref="G56" si="9">D56*0.5</f>
        <v>130402.67</v>
      </c>
      <c r="H56" s="181">
        <f t="shared" si="4"/>
        <v>0.5</v>
      </c>
    </row>
    <row r="57" spans="1:9" ht="22.9" customHeight="1" thickBot="1" x14ac:dyDescent="0.25">
      <c r="A57" s="90" t="s">
        <v>139</v>
      </c>
      <c r="B57" s="63"/>
      <c r="C57" s="60" t="s">
        <v>97</v>
      </c>
      <c r="D57" s="183">
        <f>D10</f>
        <v>32527155.890000001</v>
      </c>
      <c r="E57" s="183">
        <f>E10</f>
        <v>29925789.960000001</v>
      </c>
      <c r="F57" s="186">
        <f t="shared" si="3"/>
        <v>0.92002479593367237</v>
      </c>
      <c r="G57" s="183">
        <f>G10</f>
        <v>21956364.824000001</v>
      </c>
      <c r="H57" s="166">
        <f t="shared" si="4"/>
        <v>0.67501643544402745</v>
      </c>
      <c r="I57" s="219">
        <f>E57-G57</f>
        <v>7969425.1359999999</v>
      </c>
    </row>
    <row r="58" spans="1:9" ht="22.9" customHeight="1" x14ac:dyDescent="0.2">
      <c r="A58" s="110"/>
      <c r="B58" s="99"/>
      <c r="C58" s="100"/>
      <c r="D58" s="101"/>
      <c r="E58" s="101"/>
      <c r="F58" s="134"/>
      <c r="G58" s="194"/>
      <c r="H58" s="134"/>
    </row>
    <row r="59" spans="1:9" ht="14.25" customHeight="1" x14ac:dyDescent="0.2">
      <c r="A59" s="111"/>
      <c r="B59" s="102"/>
      <c r="C59" s="103"/>
      <c r="D59" s="104"/>
      <c r="E59" s="104"/>
      <c r="F59" s="135"/>
      <c r="G59" s="195"/>
      <c r="H59" s="135"/>
    </row>
    <row r="60" spans="1:9" ht="28.5" customHeight="1" thickBot="1" x14ac:dyDescent="0.25">
      <c r="A60" s="136"/>
      <c r="B60" s="155"/>
      <c r="C60" s="137"/>
      <c r="D60" s="138"/>
      <c r="E60" s="138"/>
      <c r="F60" s="139"/>
      <c r="G60" s="196"/>
      <c r="H60" s="139"/>
    </row>
    <row r="61" spans="1:9" ht="44.45" customHeight="1" thickBot="1" x14ac:dyDescent="0.25">
      <c r="A61" s="191" t="s">
        <v>96</v>
      </c>
      <c r="B61" s="192" t="s">
        <v>105</v>
      </c>
      <c r="C61" s="193" t="s">
        <v>178</v>
      </c>
      <c r="D61" s="76" t="s">
        <v>304</v>
      </c>
      <c r="E61" s="76" t="s">
        <v>293</v>
      </c>
      <c r="F61" s="132" t="s">
        <v>281</v>
      </c>
      <c r="G61" s="76" t="s">
        <v>305</v>
      </c>
      <c r="H61" s="76" t="s">
        <v>306</v>
      </c>
    </row>
    <row r="62" spans="1:9" ht="13.5" thickBot="1" x14ac:dyDescent="0.25">
      <c r="A62" s="79"/>
      <c r="B62" s="72"/>
      <c r="C62" s="66" t="s">
        <v>98</v>
      </c>
      <c r="D62" s="80">
        <f>D63+D98+D136+D171+D179+D188+D192+D202+D205+D208+D214</f>
        <v>30829436.929000001</v>
      </c>
      <c r="E62" s="80">
        <f>E63+E98+E136+E171+E179+E188+E192+E202+E205+E208+E214</f>
        <v>29852982</v>
      </c>
      <c r="F62" s="159">
        <f t="shared" si="3"/>
        <v>0.96832718900287507</v>
      </c>
      <c r="G62" s="203">
        <f>G63+G98+G136+G171+G179+G188+G192+G202+G205+G208+G214</f>
        <v>21945063.640000001</v>
      </c>
      <c r="H62" s="204">
        <f t="shared" si="4"/>
        <v>0.71182174655149699</v>
      </c>
      <c r="I62" s="80">
        <f>I63+I98+I136+I171+I179+I188+I192+I202+I205+I208+I214</f>
        <v>7907918.3599999994</v>
      </c>
    </row>
    <row r="63" spans="1:9" ht="13.5" thickBot="1" x14ac:dyDescent="0.25">
      <c r="A63" s="112" t="s">
        <v>140</v>
      </c>
      <c r="B63" s="81"/>
      <c r="C63" s="66" t="s">
        <v>73</v>
      </c>
      <c r="D63" s="82">
        <f>SUM(D64:D97)</f>
        <v>3328154.6429999997</v>
      </c>
      <c r="E63" s="82">
        <f>SUM(E64:E97)</f>
        <v>3495000</v>
      </c>
      <c r="F63" s="159">
        <f t="shared" si="3"/>
        <v>1.0501314917415032</v>
      </c>
      <c r="G63" s="198">
        <f>SUM(G64:G97)</f>
        <v>3001800</v>
      </c>
      <c r="H63" s="204">
        <f t="shared" si="4"/>
        <v>0.90194126234896843</v>
      </c>
      <c r="I63" s="219">
        <f>E63-G63</f>
        <v>493200</v>
      </c>
    </row>
    <row r="64" spans="1:9" x14ac:dyDescent="0.2">
      <c r="A64" s="145"/>
      <c r="B64" s="205">
        <v>1</v>
      </c>
      <c r="C64" s="147" t="s">
        <v>290</v>
      </c>
      <c r="D64" s="148">
        <v>26628.31</v>
      </c>
      <c r="E64" s="148">
        <v>50000</v>
      </c>
      <c r="F64" s="169">
        <f t="shared" si="3"/>
        <v>1.8777008379427758</v>
      </c>
      <c r="G64" s="161">
        <v>20000</v>
      </c>
      <c r="H64" s="171">
        <f t="shared" si="4"/>
        <v>0.75108033517711037</v>
      </c>
    </row>
    <row r="65" spans="1:8" x14ac:dyDescent="0.2">
      <c r="A65" s="107"/>
      <c r="B65" s="206">
        <v>2</v>
      </c>
      <c r="C65" s="46" t="s">
        <v>229</v>
      </c>
      <c r="D65" s="97">
        <v>38000</v>
      </c>
      <c r="E65" s="97">
        <v>40000</v>
      </c>
      <c r="F65" s="173">
        <f t="shared" si="3"/>
        <v>1.0526315789473684</v>
      </c>
      <c r="G65" s="161">
        <v>40000</v>
      </c>
      <c r="H65" s="174">
        <f t="shared" si="4"/>
        <v>1.0526315789473684</v>
      </c>
    </row>
    <row r="66" spans="1:8" x14ac:dyDescent="0.2">
      <c r="A66" s="107"/>
      <c r="B66" s="206">
        <v>3</v>
      </c>
      <c r="C66" s="46" t="s">
        <v>118</v>
      </c>
      <c r="D66" s="97">
        <v>21281.59</v>
      </c>
      <c r="E66" s="97">
        <v>18000</v>
      </c>
      <c r="F66" s="173">
        <f t="shared" si="3"/>
        <v>0.8458014650221154</v>
      </c>
      <c r="G66" s="161">
        <v>18000</v>
      </c>
      <c r="H66" s="174">
        <f t="shared" si="4"/>
        <v>0.8458014650221154</v>
      </c>
    </row>
    <row r="67" spans="1:8" x14ac:dyDescent="0.2">
      <c r="A67" s="107"/>
      <c r="B67" s="206">
        <v>4</v>
      </c>
      <c r="C67" s="46" t="s">
        <v>233</v>
      </c>
      <c r="D67" s="97">
        <v>35089.599999999999</v>
      </c>
      <c r="E67" s="97">
        <v>80000</v>
      </c>
      <c r="F67" s="173">
        <f t="shared" si="3"/>
        <v>2.2798777985499976</v>
      </c>
      <c r="G67" s="161">
        <v>19000</v>
      </c>
      <c r="H67" s="174">
        <f t="shared" si="4"/>
        <v>0.54147097715562453</v>
      </c>
    </row>
    <row r="68" spans="1:8" x14ac:dyDescent="0.2">
      <c r="A68" s="107"/>
      <c r="B68" s="206">
        <v>5</v>
      </c>
      <c r="C68" s="46" t="s">
        <v>101</v>
      </c>
      <c r="D68" s="97">
        <v>19731.77</v>
      </c>
      <c r="E68" s="97">
        <v>15000</v>
      </c>
      <c r="F68" s="173">
        <f t="shared" si="3"/>
        <v>0.76019536007160027</v>
      </c>
      <c r="G68" s="161">
        <v>15000</v>
      </c>
      <c r="H68" s="174">
        <f t="shared" si="4"/>
        <v>0.76019536007160027</v>
      </c>
    </row>
    <row r="69" spans="1:8" x14ac:dyDescent="0.2">
      <c r="A69" s="107"/>
      <c r="B69" s="206">
        <v>6</v>
      </c>
      <c r="C69" s="46" t="s">
        <v>223</v>
      </c>
      <c r="D69" s="97">
        <v>13681.56</v>
      </c>
      <c r="E69" s="97">
        <v>10000</v>
      </c>
      <c r="F69" s="173">
        <f t="shared" si="3"/>
        <v>0.73091080256929764</v>
      </c>
      <c r="G69" s="161">
        <v>10000</v>
      </c>
      <c r="H69" s="174">
        <f t="shared" si="4"/>
        <v>0.73091080256929764</v>
      </c>
    </row>
    <row r="70" spans="1:8" x14ac:dyDescent="0.2">
      <c r="A70" s="107"/>
      <c r="B70" s="206">
        <v>7</v>
      </c>
      <c r="C70" s="46" t="s">
        <v>100</v>
      </c>
      <c r="D70" s="97">
        <v>92390.63</v>
      </c>
      <c r="E70" s="97">
        <v>99000</v>
      </c>
      <c r="F70" s="173">
        <f t="shared" si="3"/>
        <v>1.0715372327258728</v>
      </c>
      <c r="G70" s="161">
        <v>99000</v>
      </c>
      <c r="H70" s="174">
        <f t="shared" si="4"/>
        <v>1.0715372327258728</v>
      </c>
    </row>
    <row r="71" spans="1:8" x14ac:dyDescent="0.2">
      <c r="A71" s="107"/>
      <c r="B71" s="206">
        <v>8</v>
      </c>
      <c r="C71" s="46" t="s">
        <v>243</v>
      </c>
      <c r="D71" s="97">
        <v>32942.523000000001</v>
      </c>
      <c r="E71" s="97">
        <v>35000</v>
      </c>
      <c r="F71" s="173">
        <f t="shared" si="3"/>
        <v>1.0624565701904496</v>
      </c>
      <c r="G71" s="161">
        <v>35000</v>
      </c>
      <c r="H71" s="174">
        <f t="shared" si="4"/>
        <v>1.0624565701904496</v>
      </c>
    </row>
    <row r="72" spans="1:8" x14ac:dyDescent="0.2">
      <c r="A72" s="107"/>
      <c r="B72" s="206">
        <v>9</v>
      </c>
      <c r="C72" s="46" t="s">
        <v>107</v>
      </c>
      <c r="D72" s="97">
        <v>40895.879999999997</v>
      </c>
      <c r="E72" s="97">
        <v>95000</v>
      </c>
      <c r="F72" s="173">
        <f t="shared" si="3"/>
        <v>2.3229723874385391</v>
      </c>
      <c r="G72" s="161">
        <v>75000</v>
      </c>
      <c r="H72" s="174">
        <f t="shared" si="4"/>
        <v>1.8339255690304257</v>
      </c>
    </row>
    <row r="73" spans="1:8" x14ac:dyDescent="0.2">
      <c r="A73" s="107"/>
      <c r="B73" s="206">
        <v>10</v>
      </c>
      <c r="C73" s="46" t="s">
        <v>128</v>
      </c>
      <c r="D73" s="97">
        <v>79330.38</v>
      </c>
      <c r="E73" s="97">
        <v>98000</v>
      </c>
      <c r="F73" s="173">
        <f t="shared" si="3"/>
        <v>1.2353401055182138</v>
      </c>
      <c r="G73" s="161">
        <v>98000</v>
      </c>
      <c r="H73" s="174">
        <f t="shared" si="4"/>
        <v>1.2353401055182138</v>
      </c>
    </row>
    <row r="74" spans="1:8" x14ac:dyDescent="0.2">
      <c r="A74" s="107"/>
      <c r="B74" s="206">
        <v>11</v>
      </c>
      <c r="C74" s="46" t="s">
        <v>129</v>
      </c>
      <c r="D74" s="97">
        <v>10024.049999999999</v>
      </c>
      <c r="E74" s="97">
        <v>40000</v>
      </c>
      <c r="F74" s="173">
        <f t="shared" si="3"/>
        <v>3.9904030805911783</v>
      </c>
      <c r="G74" s="161">
        <v>18000</v>
      </c>
      <c r="H74" s="174">
        <f t="shared" si="4"/>
        <v>1.7956813862660304</v>
      </c>
    </row>
    <row r="75" spans="1:8" x14ac:dyDescent="0.2">
      <c r="A75" s="107"/>
      <c r="B75" s="206">
        <v>12</v>
      </c>
      <c r="C75" s="46" t="s">
        <v>130</v>
      </c>
      <c r="D75" s="97">
        <v>16760.96</v>
      </c>
      <c r="E75" s="97">
        <v>18000</v>
      </c>
      <c r="F75" s="173">
        <f t="shared" si="3"/>
        <v>1.0739241666348467</v>
      </c>
      <c r="G75" s="161">
        <v>10000</v>
      </c>
      <c r="H75" s="174">
        <f t="shared" si="4"/>
        <v>0.59662453701935936</v>
      </c>
    </row>
    <row r="76" spans="1:8" x14ac:dyDescent="0.2">
      <c r="A76" s="107"/>
      <c r="B76" s="206">
        <v>13</v>
      </c>
      <c r="C76" s="46" t="s">
        <v>116</v>
      </c>
      <c r="D76" s="97">
        <v>14525.96</v>
      </c>
      <c r="E76" s="97">
        <v>30000</v>
      </c>
      <c r="F76" s="173">
        <f t="shared" si="3"/>
        <v>2.0652679754040353</v>
      </c>
      <c r="G76" s="161">
        <v>19800</v>
      </c>
      <c r="H76" s="174">
        <f t="shared" si="4"/>
        <v>1.3630768637666633</v>
      </c>
    </row>
    <row r="77" spans="1:8" x14ac:dyDescent="0.2">
      <c r="A77" s="107"/>
      <c r="B77" s="206">
        <v>14</v>
      </c>
      <c r="C77" s="46" t="s">
        <v>115</v>
      </c>
      <c r="D77" s="97">
        <v>81245.679999999993</v>
      </c>
      <c r="E77" s="97">
        <v>95000</v>
      </c>
      <c r="F77" s="173">
        <f t="shared" si="3"/>
        <v>1.1692929396369136</v>
      </c>
      <c r="G77" s="97">
        <v>95000</v>
      </c>
      <c r="H77" s="174">
        <f t="shared" si="4"/>
        <v>1.1692929396369136</v>
      </c>
    </row>
    <row r="78" spans="1:8" x14ac:dyDescent="0.2">
      <c r="A78" s="107"/>
      <c r="B78" s="206">
        <v>15</v>
      </c>
      <c r="C78" s="46" t="s">
        <v>151</v>
      </c>
      <c r="D78" s="97">
        <v>112558.93</v>
      </c>
      <c r="E78" s="97">
        <v>98000</v>
      </c>
      <c r="F78" s="173">
        <f t="shared" si="3"/>
        <v>0.87065504265188032</v>
      </c>
      <c r="G78" s="97">
        <v>95000</v>
      </c>
      <c r="H78" s="174">
        <f t="shared" ref="H78:H141" si="10">G78/D78</f>
        <v>0.84400233726457785</v>
      </c>
    </row>
    <row r="79" spans="1:8" x14ac:dyDescent="0.2">
      <c r="A79" s="107"/>
      <c r="B79" s="206">
        <v>16</v>
      </c>
      <c r="C79" s="46" t="s">
        <v>153</v>
      </c>
      <c r="D79" s="97">
        <v>22743.9</v>
      </c>
      <c r="E79" s="97">
        <v>30000</v>
      </c>
      <c r="F79" s="173">
        <f t="shared" si="3"/>
        <v>1.3190349939983907</v>
      </c>
      <c r="G79" s="97">
        <v>18000</v>
      </c>
      <c r="H79" s="174">
        <f t="shared" si="10"/>
        <v>0.7914209963990344</v>
      </c>
    </row>
    <row r="80" spans="1:8" x14ac:dyDescent="0.2">
      <c r="A80" s="107"/>
      <c r="B80" s="206">
        <v>17</v>
      </c>
      <c r="C80" s="46" t="s">
        <v>222</v>
      </c>
      <c r="D80" s="97">
        <v>6183.36</v>
      </c>
      <c r="E80" s="97">
        <v>18000</v>
      </c>
      <c r="F80" s="173">
        <f t="shared" ref="F80:F156" si="11">E80/D80</f>
        <v>2.9110386585933861</v>
      </c>
      <c r="G80" s="97">
        <v>10000</v>
      </c>
      <c r="H80" s="174">
        <f t="shared" si="10"/>
        <v>1.6172436992185479</v>
      </c>
    </row>
    <row r="81" spans="1:8" x14ac:dyDescent="0.2">
      <c r="A81" s="107"/>
      <c r="B81" s="206">
        <v>18</v>
      </c>
      <c r="C81" s="46" t="s">
        <v>131</v>
      </c>
      <c r="D81" s="97">
        <v>100718.79</v>
      </c>
      <c r="E81" s="97">
        <v>99000</v>
      </c>
      <c r="F81" s="173">
        <f t="shared" si="11"/>
        <v>0.98293476321548345</v>
      </c>
      <c r="G81" s="161">
        <v>99000</v>
      </c>
      <c r="H81" s="174">
        <f t="shared" si="10"/>
        <v>0.98293476321548345</v>
      </c>
    </row>
    <row r="82" spans="1:8" x14ac:dyDescent="0.2">
      <c r="A82" s="107"/>
      <c r="B82" s="206">
        <v>19</v>
      </c>
      <c r="C82" s="46" t="s">
        <v>132</v>
      </c>
      <c r="D82" s="97">
        <v>24036.55</v>
      </c>
      <c r="E82" s="97">
        <v>50000</v>
      </c>
      <c r="F82" s="173">
        <f t="shared" si="11"/>
        <v>2.0801654147537811</v>
      </c>
      <c r="G82" s="161">
        <v>30000</v>
      </c>
      <c r="H82" s="174">
        <f t="shared" si="10"/>
        <v>1.2480992488522689</v>
      </c>
    </row>
    <row r="83" spans="1:8" x14ac:dyDescent="0.2">
      <c r="A83" s="107"/>
      <c r="B83" s="206">
        <v>20</v>
      </c>
      <c r="C83" s="46" t="s">
        <v>226</v>
      </c>
      <c r="D83" s="97">
        <v>150123.69</v>
      </c>
      <c r="E83" s="97">
        <v>174000</v>
      </c>
      <c r="F83" s="173">
        <f t="shared" si="11"/>
        <v>1.1590442521097104</v>
      </c>
      <c r="G83" s="161">
        <v>150000</v>
      </c>
      <c r="H83" s="174">
        <f t="shared" si="10"/>
        <v>0.9991760794049227</v>
      </c>
    </row>
    <row r="84" spans="1:8" x14ac:dyDescent="0.2">
      <c r="A84" s="107"/>
      <c r="B84" s="206">
        <v>21</v>
      </c>
      <c r="C84" s="46" t="s">
        <v>155</v>
      </c>
      <c r="D84" s="97">
        <v>6377.6</v>
      </c>
      <c r="E84" s="97">
        <v>15000</v>
      </c>
      <c r="F84" s="173">
        <f t="shared" si="11"/>
        <v>2.3519819367787256</v>
      </c>
      <c r="G84" s="161">
        <v>15000</v>
      </c>
      <c r="H84" s="174">
        <f t="shared" si="10"/>
        <v>2.3519819367787256</v>
      </c>
    </row>
    <row r="85" spans="1:8" x14ac:dyDescent="0.2">
      <c r="A85" s="107"/>
      <c r="B85" s="206">
        <v>22</v>
      </c>
      <c r="C85" s="46" t="s">
        <v>50</v>
      </c>
      <c r="D85" s="97">
        <v>7926</v>
      </c>
      <c r="E85" s="97">
        <v>10000</v>
      </c>
      <c r="F85" s="173">
        <f t="shared" si="11"/>
        <v>1.2616704516780217</v>
      </c>
      <c r="G85" s="161">
        <v>5000</v>
      </c>
      <c r="H85" s="174">
        <f t="shared" si="10"/>
        <v>0.63083522583901086</v>
      </c>
    </row>
    <row r="86" spans="1:8" x14ac:dyDescent="0.2">
      <c r="A86" s="107"/>
      <c r="B86" s="206">
        <v>23</v>
      </c>
      <c r="C86" s="46" t="s">
        <v>264</v>
      </c>
      <c r="D86" s="97">
        <v>11600</v>
      </c>
      <c r="E86" s="97">
        <v>15000</v>
      </c>
      <c r="F86" s="173">
        <f t="shared" si="11"/>
        <v>1.2931034482758621</v>
      </c>
      <c r="G86" s="161">
        <v>15000</v>
      </c>
      <c r="H86" s="174">
        <f t="shared" si="10"/>
        <v>1.2931034482758621</v>
      </c>
    </row>
    <row r="87" spans="1:8" x14ac:dyDescent="0.2">
      <c r="A87" s="107"/>
      <c r="B87" s="206">
        <v>24</v>
      </c>
      <c r="C87" s="46" t="s">
        <v>170</v>
      </c>
      <c r="D87" s="97">
        <v>4759.38</v>
      </c>
      <c r="E87" s="97">
        <v>15000</v>
      </c>
      <c r="F87" s="173">
        <f t="shared" si="11"/>
        <v>3.1516710159726689</v>
      </c>
      <c r="G87" s="97">
        <v>10000</v>
      </c>
      <c r="H87" s="174">
        <f t="shared" si="10"/>
        <v>2.1011140106484456</v>
      </c>
    </row>
    <row r="88" spans="1:8" x14ac:dyDescent="0.2">
      <c r="A88" s="107"/>
      <c r="B88" s="206">
        <v>25</v>
      </c>
      <c r="C88" s="46" t="s">
        <v>133</v>
      </c>
      <c r="D88" s="97">
        <v>325629.81</v>
      </c>
      <c r="E88" s="97">
        <v>95000</v>
      </c>
      <c r="F88" s="173">
        <f t="shared" si="11"/>
        <v>0.29174233157584684</v>
      </c>
      <c r="G88" s="97">
        <v>95000</v>
      </c>
      <c r="H88" s="174">
        <f t="shared" si="10"/>
        <v>0.29174233157584684</v>
      </c>
    </row>
    <row r="89" spans="1:8" x14ac:dyDescent="0.2">
      <c r="A89" s="107"/>
      <c r="B89" s="206">
        <v>26</v>
      </c>
      <c r="C89" s="46" t="s">
        <v>154</v>
      </c>
      <c r="D89" s="97">
        <v>86837.02</v>
      </c>
      <c r="E89" s="97">
        <v>40000</v>
      </c>
      <c r="F89" s="173">
        <f t="shared" si="11"/>
        <v>0.46063303415985485</v>
      </c>
      <c r="G89" s="97">
        <v>40000</v>
      </c>
      <c r="H89" s="174">
        <f t="shared" si="10"/>
        <v>0.46063303415985485</v>
      </c>
    </row>
    <row r="90" spans="1:8" x14ac:dyDescent="0.2">
      <c r="A90" s="107"/>
      <c r="B90" s="206">
        <v>27</v>
      </c>
      <c r="C90" s="46" t="s">
        <v>114</v>
      </c>
      <c r="D90" s="97">
        <v>26615.16</v>
      </c>
      <c r="E90" s="97">
        <v>55000</v>
      </c>
      <c r="F90" s="173">
        <f t="shared" si="11"/>
        <v>2.0664914281935558</v>
      </c>
      <c r="G90" s="97">
        <v>55000</v>
      </c>
      <c r="H90" s="174">
        <f t="shared" si="10"/>
        <v>2.0664914281935558</v>
      </c>
    </row>
    <row r="91" spans="1:8" x14ac:dyDescent="0.2">
      <c r="A91" s="107"/>
      <c r="B91" s="206">
        <v>28</v>
      </c>
      <c r="C91" s="46" t="s">
        <v>206</v>
      </c>
      <c r="D91" s="97">
        <v>655471.59</v>
      </c>
      <c r="E91" s="97">
        <v>680000</v>
      </c>
      <c r="F91" s="173">
        <f t="shared" si="11"/>
        <v>1.0374210116414047</v>
      </c>
      <c r="G91" s="161">
        <v>700000</v>
      </c>
      <c r="H91" s="174">
        <f t="shared" si="10"/>
        <v>1.0679333943367402</v>
      </c>
    </row>
    <row r="92" spans="1:8" x14ac:dyDescent="0.2">
      <c r="A92" s="107"/>
      <c r="B92" s="206">
        <v>29</v>
      </c>
      <c r="C92" s="46" t="s">
        <v>207</v>
      </c>
      <c r="D92" s="97">
        <v>25055.26</v>
      </c>
      <c r="E92" s="97">
        <v>25000</v>
      </c>
      <c r="F92" s="173">
        <f t="shared" si="11"/>
        <v>0.99779447509225616</v>
      </c>
      <c r="G92" s="161">
        <v>25000</v>
      </c>
      <c r="H92" s="174">
        <f t="shared" si="10"/>
        <v>0.99779447509225616</v>
      </c>
    </row>
    <row r="93" spans="1:8" x14ac:dyDescent="0.2">
      <c r="A93" s="107"/>
      <c r="B93" s="206">
        <v>30</v>
      </c>
      <c r="C93" s="46" t="s">
        <v>72</v>
      </c>
      <c r="D93" s="97">
        <v>298923.7</v>
      </c>
      <c r="E93" s="97">
        <v>428000</v>
      </c>
      <c r="F93" s="173">
        <f t="shared" si="11"/>
        <v>1.431803500358118</v>
      </c>
      <c r="G93" s="161">
        <v>223000</v>
      </c>
      <c r="H93" s="174">
        <f t="shared" si="10"/>
        <v>0.74600976770995409</v>
      </c>
    </row>
    <row r="94" spans="1:8" x14ac:dyDescent="0.2">
      <c r="A94" s="107"/>
      <c r="B94" s="206">
        <v>31</v>
      </c>
      <c r="C94" s="46" t="s">
        <v>102</v>
      </c>
      <c r="D94" s="97">
        <v>294407.3</v>
      </c>
      <c r="E94" s="97">
        <v>300000</v>
      </c>
      <c r="F94" s="173">
        <f t="shared" si="11"/>
        <v>1.0189964718945488</v>
      </c>
      <c r="G94" s="161">
        <v>300000</v>
      </c>
      <c r="H94" s="174">
        <f t="shared" si="10"/>
        <v>1.0189964718945488</v>
      </c>
    </row>
    <row r="95" spans="1:8" x14ac:dyDescent="0.2">
      <c r="A95" s="107"/>
      <c r="B95" s="206">
        <v>32</v>
      </c>
      <c r="C95" s="46" t="s">
        <v>227</v>
      </c>
      <c r="D95" s="97">
        <v>188778.87</v>
      </c>
      <c r="E95" s="97">
        <v>180000</v>
      </c>
      <c r="F95" s="173">
        <f t="shared" si="11"/>
        <v>0.95349654333665634</v>
      </c>
      <c r="G95" s="161">
        <v>180000</v>
      </c>
      <c r="H95" s="174">
        <f t="shared" si="10"/>
        <v>0.95349654333665634</v>
      </c>
    </row>
    <row r="96" spans="1:8" x14ac:dyDescent="0.2">
      <c r="A96" s="107"/>
      <c r="B96" s="206">
        <v>33</v>
      </c>
      <c r="C96" s="46" t="s">
        <v>120</v>
      </c>
      <c r="D96" s="97">
        <v>343153.84</v>
      </c>
      <c r="E96" s="97">
        <v>350000</v>
      </c>
      <c r="F96" s="173">
        <f t="shared" si="11"/>
        <v>1.0199507019941843</v>
      </c>
      <c r="G96" s="161">
        <v>250000</v>
      </c>
      <c r="H96" s="174">
        <f t="shared" si="10"/>
        <v>0.72853621571013161</v>
      </c>
    </row>
    <row r="97" spans="1:9" ht="13.5" thickBot="1" x14ac:dyDescent="0.25">
      <c r="A97" s="175"/>
      <c r="B97" s="207">
        <v>34</v>
      </c>
      <c r="C97" s="94" t="s">
        <v>208</v>
      </c>
      <c r="D97" s="190">
        <v>113725</v>
      </c>
      <c r="E97" s="190">
        <v>95000</v>
      </c>
      <c r="F97" s="179">
        <f t="shared" si="11"/>
        <v>0.83534842822598376</v>
      </c>
      <c r="G97" s="180">
        <v>115000</v>
      </c>
      <c r="H97" s="181">
        <f t="shared" si="10"/>
        <v>1.0112112552209276</v>
      </c>
    </row>
    <row r="98" spans="1:9" ht="13.5" thickBot="1" x14ac:dyDescent="0.25">
      <c r="A98" s="90" t="s">
        <v>141</v>
      </c>
      <c r="B98" s="59"/>
      <c r="C98" s="66" t="s">
        <v>74</v>
      </c>
      <c r="D98" s="198">
        <f>SUM(D99:D135)</f>
        <v>2256060.23</v>
      </c>
      <c r="E98" s="198">
        <f>SUM(E99:E135)</f>
        <v>2367532</v>
      </c>
      <c r="F98" s="186">
        <f t="shared" si="11"/>
        <v>1.0494099264362282</v>
      </c>
      <c r="G98" s="198">
        <f>SUM(G99:G135)</f>
        <v>1728663.6400000001</v>
      </c>
      <c r="H98" s="166">
        <f t="shared" si="10"/>
        <v>0.76623115686942456</v>
      </c>
      <c r="I98" s="219">
        <f>E98-G98</f>
        <v>638868.35999999987</v>
      </c>
    </row>
    <row r="99" spans="1:9" x14ac:dyDescent="0.2">
      <c r="A99" s="145"/>
      <c r="B99" s="208">
        <v>1</v>
      </c>
      <c r="C99" s="147" t="s">
        <v>108</v>
      </c>
      <c r="D99" s="148">
        <v>33737.5</v>
      </c>
      <c r="E99" s="148">
        <v>30000</v>
      </c>
      <c r="F99" s="169">
        <f t="shared" si="11"/>
        <v>0.88921822897369396</v>
      </c>
      <c r="G99" s="170">
        <v>25000</v>
      </c>
      <c r="H99" s="171">
        <f t="shared" si="10"/>
        <v>0.74101519081141165</v>
      </c>
    </row>
    <row r="100" spans="1:9" x14ac:dyDescent="0.2">
      <c r="A100" s="107"/>
      <c r="B100" s="209">
        <v>2</v>
      </c>
      <c r="C100" s="46" t="s">
        <v>209</v>
      </c>
      <c r="D100" s="97">
        <v>70764.66</v>
      </c>
      <c r="E100" s="97">
        <v>70000</v>
      </c>
      <c r="F100" s="173">
        <f t="shared" si="11"/>
        <v>0.98919432383339367</v>
      </c>
      <c r="G100" s="161">
        <v>60000</v>
      </c>
      <c r="H100" s="174">
        <f t="shared" si="10"/>
        <v>0.84788084900005167</v>
      </c>
    </row>
    <row r="101" spans="1:9" x14ac:dyDescent="0.2">
      <c r="A101" s="107"/>
      <c r="B101" s="209">
        <v>3</v>
      </c>
      <c r="C101" s="46" t="s">
        <v>210</v>
      </c>
      <c r="D101" s="97">
        <v>7951.28</v>
      </c>
      <c r="E101" s="97">
        <v>10000</v>
      </c>
      <c r="F101" s="173">
        <f t="shared" si="11"/>
        <v>1.2576591441881055</v>
      </c>
      <c r="G101" s="161">
        <v>8000</v>
      </c>
      <c r="H101" s="174">
        <f t="shared" si="10"/>
        <v>1.0061273153504844</v>
      </c>
    </row>
    <row r="102" spans="1:9" x14ac:dyDescent="0.2">
      <c r="A102" s="107"/>
      <c r="B102" s="209">
        <v>4</v>
      </c>
      <c r="C102" s="46" t="s">
        <v>156</v>
      </c>
      <c r="D102" s="97">
        <v>52797.64</v>
      </c>
      <c r="E102" s="97">
        <v>60000</v>
      </c>
      <c r="F102" s="173">
        <f t="shared" si="11"/>
        <v>1.1364144306450061</v>
      </c>
      <c r="G102" s="161">
        <f>D102</f>
        <v>52797.64</v>
      </c>
      <c r="H102" s="174">
        <f t="shared" si="10"/>
        <v>1</v>
      </c>
    </row>
    <row r="103" spans="1:9" x14ac:dyDescent="0.2">
      <c r="A103" s="107"/>
      <c r="B103" s="209">
        <v>5</v>
      </c>
      <c r="C103" s="46" t="s">
        <v>23</v>
      </c>
      <c r="D103" s="97">
        <v>62584.2</v>
      </c>
      <c r="E103" s="97">
        <v>60000</v>
      </c>
      <c r="F103" s="173">
        <f t="shared" si="11"/>
        <v>0.95870842800579059</v>
      </c>
      <c r="G103" s="97">
        <v>60000</v>
      </c>
      <c r="H103" s="174">
        <f t="shared" si="10"/>
        <v>0.95870842800579059</v>
      </c>
    </row>
    <row r="104" spans="1:9" x14ac:dyDescent="0.2">
      <c r="A104" s="107"/>
      <c r="B104" s="209">
        <v>6</v>
      </c>
      <c r="C104" s="46" t="s">
        <v>228</v>
      </c>
      <c r="D104" s="97">
        <v>67761.58</v>
      </c>
      <c r="E104" s="97">
        <v>70000</v>
      </c>
      <c r="F104" s="173">
        <f t="shared" si="11"/>
        <v>1.0330337633803699</v>
      </c>
      <c r="G104" s="161">
        <v>65000</v>
      </c>
      <c r="H104" s="174">
        <f t="shared" si="10"/>
        <v>0.95924563742462909</v>
      </c>
    </row>
    <row r="105" spans="1:9" x14ac:dyDescent="0.2">
      <c r="A105" s="107"/>
      <c r="B105" s="209">
        <v>7</v>
      </c>
      <c r="C105" s="46" t="s">
        <v>21</v>
      </c>
      <c r="D105" s="97">
        <v>241311.35</v>
      </c>
      <c r="E105" s="97">
        <v>198000</v>
      </c>
      <c r="F105" s="173">
        <f t="shared" si="11"/>
        <v>0.82051673077126297</v>
      </c>
      <c r="G105" s="97">
        <v>198000</v>
      </c>
      <c r="H105" s="174">
        <f t="shared" si="10"/>
        <v>0.82051673077126297</v>
      </c>
    </row>
    <row r="106" spans="1:9" x14ac:dyDescent="0.2">
      <c r="A106" s="107"/>
      <c r="B106" s="209">
        <v>8</v>
      </c>
      <c r="C106" s="46" t="s">
        <v>271</v>
      </c>
      <c r="D106" s="97">
        <v>71013</v>
      </c>
      <c r="E106" s="97">
        <v>80000</v>
      </c>
      <c r="F106" s="173">
        <f t="shared" si="11"/>
        <v>1.1265542928759522</v>
      </c>
      <c r="G106" s="161">
        <v>70000</v>
      </c>
      <c r="H106" s="174">
        <f t="shared" si="10"/>
        <v>0.98573500626645827</v>
      </c>
    </row>
    <row r="107" spans="1:9" x14ac:dyDescent="0.2">
      <c r="A107" s="107"/>
      <c r="B107" s="209">
        <v>9</v>
      </c>
      <c r="C107" s="46" t="s">
        <v>272</v>
      </c>
      <c r="D107" s="97">
        <v>78898.92</v>
      </c>
      <c r="E107" s="97">
        <v>98000</v>
      </c>
      <c r="F107" s="173">
        <f t="shared" si="11"/>
        <v>1.242095582550433</v>
      </c>
      <c r="G107" s="161">
        <v>98000</v>
      </c>
      <c r="H107" s="174">
        <f t="shared" si="10"/>
        <v>1.242095582550433</v>
      </c>
    </row>
    <row r="108" spans="1:9" x14ac:dyDescent="0.2">
      <c r="A108" s="107"/>
      <c r="B108" s="209">
        <v>10</v>
      </c>
      <c r="C108" s="46" t="s">
        <v>275</v>
      </c>
      <c r="D108" s="97">
        <v>70256.22</v>
      </c>
      <c r="E108" s="97">
        <v>50000</v>
      </c>
      <c r="F108" s="173">
        <f t="shared" si="11"/>
        <v>0.71168075936906372</v>
      </c>
      <c r="G108" s="97">
        <v>50000</v>
      </c>
      <c r="H108" s="174">
        <f t="shared" si="10"/>
        <v>0.71168075936906372</v>
      </c>
    </row>
    <row r="109" spans="1:9" x14ac:dyDescent="0.2">
      <c r="A109" s="107"/>
      <c r="B109" s="209">
        <v>11</v>
      </c>
      <c r="C109" s="46" t="s">
        <v>237</v>
      </c>
      <c r="D109" s="97">
        <v>28053.08</v>
      </c>
      <c r="E109" s="97">
        <v>48000</v>
      </c>
      <c r="F109" s="173">
        <f t="shared" si="11"/>
        <v>1.7110420673950952</v>
      </c>
      <c r="G109" s="97">
        <v>18000</v>
      </c>
      <c r="H109" s="174">
        <f t="shared" si="10"/>
        <v>0.64164077527316066</v>
      </c>
    </row>
    <row r="110" spans="1:9" x14ac:dyDescent="0.2">
      <c r="A110" s="107"/>
      <c r="B110" s="210" t="s">
        <v>211</v>
      </c>
      <c r="C110" s="46" t="s">
        <v>266</v>
      </c>
      <c r="D110" s="97">
        <v>313600</v>
      </c>
      <c r="E110" s="97">
        <v>202482</v>
      </c>
      <c r="F110" s="173">
        <f t="shared" si="11"/>
        <v>0.6456696428571429</v>
      </c>
      <c r="G110" s="97">
        <v>150000</v>
      </c>
      <c r="H110" s="174">
        <f t="shared" si="10"/>
        <v>0.47831632653061223</v>
      </c>
    </row>
    <row r="111" spans="1:9" x14ac:dyDescent="0.2">
      <c r="A111" s="107"/>
      <c r="B111" s="210" t="s">
        <v>212</v>
      </c>
      <c r="C111" s="46" t="s">
        <v>224</v>
      </c>
      <c r="D111" s="97">
        <v>95333.33</v>
      </c>
      <c r="E111" s="97">
        <v>0</v>
      </c>
      <c r="F111" s="173">
        <f t="shared" si="11"/>
        <v>0</v>
      </c>
      <c r="G111" s="97">
        <v>0</v>
      </c>
      <c r="H111" s="174">
        <f t="shared" si="10"/>
        <v>0</v>
      </c>
    </row>
    <row r="112" spans="1:9" x14ac:dyDescent="0.2">
      <c r="A112" s="107"/>
      <c r="B112" s="209">
        <v>14</v>
      </c>
      <c r="C112" s="46" t="s">
        <v>236</v>
      </c>
      <c r="D112" s="97">
        <v>8500</v>
      </c>
      <c r="E112" s="97">
        <v>15000</v>
      </c>
      <c r="F112" s="173">
        <f t="shared" si="11"/>
        <v>1.7647058823529411</v>
      </c>
      <c r="G112" s="97">
        <v>15000</v>
      </c>
      <c r="H112" s="174">
        <f t="shared" si="10"/>
        <v>1.7647058823529411</v>
      </c>
    </row>
    <row r="113" spans="1:8" x14ac:dyDescent="0.2">
      <c r="A113" s="107"/>
      <c r="B113" s="209">
        <v>15</v>
      </c>
      <c r="C113" s="46" t="s">
        <v>254</v>
      </c>
      <c r="D113" s="97">
        <v>32032.92</v>
      </c>
      <c r="E113" s="97">
        <v>18000</v>
      </c>
      <c r="F113" s="173">
        <f t="shared" si="11"/>
        <v>0.56192192282189701</v>
      </c>
      <c r="G113" s="97">
        <v>18000</v>
      </c>
      <c r="H113" s="174">
        <f t="shared" si="10"/>
        <v>0.56192192282189701</v>
      </c>
    </row>
    <row r="114" spans="1:8" x14ac:dyDescent="0.2">
      <c r="A114" s="107"/>
      <c r="B114" s="209">
        <v>16</v>
      </c>
      <c r="C114" s="46" t="s">
        <v>214</v>
      </c>
      <c r="D114" s="97">
        <v>445034.86</v>
      </c>
      <c r="E114" s="97">
        <v>0</v>
      </c>
      <c r="F114" s="173">
        <f t="shared" si="11"/>
        <v>0</v>
      </c>
      <c r="G114" s="161">
        <v>0</v>
      </c>
      <c r="H114" s="174">
        <f t="shared" si="10"/>
        <v>0</v>
      </c>
    </row>
    <row r="115" spans="1:8" x14ac:dyDescent="0.2">
      <c r="A115" s="107"/>
      <c r="B115" s="209">
        <v>17</v>
      </c>
      <c r="C115" s="46" t="s">
        <v>225</v>
      </c>
      <c r="D115" s="97">
        <v>17441.650000000001</v>
      </c>
      <c r="E115" s="97">
        <v>18000</v>
      </c>
      <c r="F115" s="173">
        <f t="shared" si="11"/>
        <v>1.0320124529502654</v>
      </c>
      <c r="G115" s="97">
        <v>18000</v>
      </c>
      <c r="H115" s="174">
        <f t="shared" si="10"/>
        <v>1.0320124529502654</v>
      </c>
    </row>
    <row r="116" spans="1:8" x14ac:dyDescent="0.2">
      <c r="A116" s="107"/>
      <c r="B116" s="210" t="s">
        <v>213</v>
      </c>
      <c r="C116" s="46" t="s">
        <v>191</v>
      </c>
      <c r="D116" s="97">
        <v>156360.24</v>
      </c>
      <c r="E116" s="97">
        <v>150000</v>
      </c>
      <c r="F116" s="173">
        <f t="shared" si="11"/>
        <v>0.95932316297288878</v>
      </c>
      <c r="G116" s="161">
        <v>80000</v>
      </c>
      <c r="H116" s="174">
        <f t="shared" si="10"/>
        <v>0.51163902025220742</v>
      </c>
    </row>
    <row r="117" spans="1:8" x14ac:dyDescent="0.2">
      <c r="A117" s="107"/>
      <c r="B117" s="210" t="s">
        <v>235</v>
      </c>
      <c r="C117" s="46" t="s">
        <v>123</v>
      </c>
      <c r="D117" s="97">
        <v>2816</v>
      </c>
      <c r="E117" s="97">
        <v>5000</v>
      </c>
      <c r="F117" s="173">
        <f t="shared" si="11"/>
        <v>1.7755681818181819</v>
      </c>
      <c r="G117" s="97">
        <v>2816</v>
      </c>
      <c r="H117" s="174">
        <f t="shared" si="10"/>
        <v>1</v>
      </c>
    </row>
    <row r="118" spans="1:8" x14ac:dyDescent="0.2">
      <c r="A118" s="107"/>
      <c r="B118" s="209">
        <v>20</v>
      </c>
      <c r="C118" s="46" t="s">
        <v>51</v>
      </c>
      <c r="D118" s="97">
        <v>9209</v>
      </c>
      <c r="E118" s="97">
        <v>0</v>
      </c>
      <c r="F118" s="173">
        <f t="shared" si="11"/>
        <v>0</v>
      </c>
      <c r="G118" s="97">
        <v>5000</v>
      </c>
      <c r="H118" s="174">
        <f t="shared" si="10"/>
        <v>0.54294711695080899</v>
      </c>
    </row>
    <row r="119" spans="1:8" x14ac:dyDescent="0.2">
      <c r="A119" s="107"/>
      <c r="B119" s="209">
        <v>21</v>
      </c>
      <c r="C119" s="46" t="s">
        <v>187</v>
      </c>
      <c r="D119" s="97">
        <v>4902</v>
      </c>
      <c r="E119" s="97">
        <v>10000</v>
      </c>
      <c r="F119" s="173">
        <f t="shared" si="11"/>
        <v>2.0399836801305589</v>
      </c>
      <c r="G119" s="97">
        <v>4000</v>
      </c>
      <c r="H119" s="174">
        <f t="shared" si="10"/>
        <v>0.81599347205222361</v>
      </c>
    </row>
    <row r="120" spans="1:8" x14ac:dyDescent="0.2">
      <c r="A120" s="107"/>
      <c r="B120" s="209">
        <v>22</v>
      </c>
      <c r="C120" s="46" t="s">
        <v>265</v>
      </c>
      <c r="D120" s="97">
        <v>47636</v>
      </c>
      <c r="E120" s="97">
        <v>50000</v>
      </c>
      <c r="F120" s="173">
        <f t="shared" si="11"/>
        <v>1.0496263330254429</v>
      </c>
      <c r="G120" s="161">
        <v>50000</v>
      </c>
      <c r="H120" s="174">
        <f t="shared" si="10"/>
        <v>1.0496263330254429</v>
      </c>
    </row>
    <row r="121" spans="1:8" x14ac:dyDescent="0.2">
      <c r="A121" s="107"/>
      <c r="B121" s="209">
        <v>23</v>
      </c>
      <c r="C121" s="46" t="s">
        <v>231</v>
      </c>
      <c r="D121" s="97">
        <v>129576.8</v>
      </c>
      <c r="E121" s="97">
        <v>149600</v>
      </c>
      <c r="F121" s="173">
        <f t="shared" si="11"/>
        <v>1.1545276623593113</v>
      </c>
      <c r="G121" s="161">
        <v>99600</v>
      </c>
      <c r="H121" s="174">
        <f t="shared" si="10"/>
        <v>0.76865611745312434</v>
      </c>
    </row>
    <row r="122" spans="1:8" x14ac:dyDescent="0.2">
      <c r="A122" s="107"/>
      <c r="B122" s="209">
        <v>24</v>
      </c>
      <c r="C122" s="46" t="s">
        <v>192</v>
      </c>
      <c r="D122" s="97">
        <v>34918.5</v>
      </c>
      <c r="E122" s="97">
        <v>90000</v>
      </c>
      <c r="F122" s="173">
        <f t="shared" si="11"/>
        <v>2.5774303019889171</v>
      </c>
      <c r="G122" s="161">
        <v>90000</v>
      </c>
      <c r="H122" s="174">
        <f t="shared" si="10"/>
        <v>2.5774303019889171</v>
      </c>
    </row>
    <row r="123" spans="1:8" x14ac:dyDescent="0.2">
      <c r="A123" s="107"/>
      <c r="B123" s="209">
        <v>25</v>
      </c>
      <c r="C123" s="46" t="s">
        <v>232</v>
      </c>
      <c r="D123" s="97">
        <v>79637</v>
      </c>
      <c r="E123" s="97">
        <v>75000</v>
      </c>
      <c r="F123" s="173">
        <f t="shared" si="11"/>
        <v>0.94177329633210694</v>
      </c>
      <c r="G123" s="97">
        <v>0</v>
      </c>
      <c r="H123" s="174">
        <f t="shared" si="10"/>
        <v>0</v>
      </c>
    </row>
    <row r="124" spans="1:8" x14ac:dyDescent="0.2">
      <c r="A124" s="107"/>
      <c r="B124" s="209">
        <v>26</v>
      </c>
      <c r="C124" s="46" t="s">
        <v>257</v>
      </c>
      <c r="D124" s="97">
        <v>0</v>
      </c>
      <c r="E124" s="97">
        <v>98000</v>
      </c>
      <c r="F124" s="173">
        <v>0</v>
      </c>
      <c r="G124" s="161">
        <v>10000</v>
      </c>
      <c r="H124" s="174">
        <v>0</v>
      </c>
    </row>
    <row r="125" spans="1:8" x14ac:dyDescent="0.2">
      <c r="A125" s="107"/>
      <c r="B125" s="209">
        <v>27</v>
      </c>
      <c r="C125" s="46" t="s">
        <v>251</v>
      </c>
      <c r="D125" s="97">
        <v>0</v>
      </c>
      <c r="E125" s="97">
        <v>130000</v>
      </c>
      <c r="F125" s="173">
        <v>0</v>
      </c>
      <c r="G125" s="97">
        <v>130000</v>
      </c>
      <c r="H125" s="174">
        <v>0</v>
      </c>
    </row>
    <row r="126" spans="1:8" x14ac:dyDescent="0.2">
      <c r="A126" s="107"/>
      <c r="B126" s="209">
        <v>28</v>
      </c>
      <c r="C126" s="46" t="s">
        <v>255</v>
      </c>
      <c r="D126" s="97">
        <v>0</v>
      </c>
      <c r="E126" s="97">
        <v>70000</v>
      </c>
      <c r="F126" s="173">
        <v>0</v>
      </c>
      <c r="G126" s="97">
        <v>70000</v>
      </c>
      <c r="H126" s="174">
        <v>0</v>
      </c>
    </row>
    <row r="127" spans="1:8" x14ac:dyDescent="0.2">
      <c r="A127" s="107"/>
      <c r="B127" s="209">
        <v>29</v>
      </c>
      <c r="C127" s="46" t="s">
        <v>252</v>
      </c>
      <c r="D127" s="97">
        <v>0</v>
      </c>
      <c r="E127" s="97">
        <v>55000</v>
      </c>
      <c r="F127" s="173">
        <v>0</v>
      </c>
      <c r="G127" s="161">
        <v>0</v>
      </c>
      <c r="H127" s="174">
        <v>0</v>
      </c>
    </row>
    <row r="128" spans="1:8" x14ac:dyDescent="0.2">
      <c r="A128" s="107"/>
      <c r="B128" s="209">
        <v>30</v>
      </c>
      <c r="C128" s="46" t="s">
        <v>248</v>
      </c>
      <c r="D128" s="97">
        <v>0</v>
      </c>
      <c r="E128" s="97">
        <v>60000</v>
      </c>
      <c r="F128" s="173">
        <v>0</v>
      </c>
      <c r="G128" s="161">
        <v>0</v>
      </c>
      <c r="H128" s="174">
        <v>0</v>
      </c>
    </row>
    <row r="129" spans="1:9" x14ac:dyDescent="0.2">
      <c r="A129" s="107"/>
      <c r="B129" s="209">
        <v>31</v>
      </c>
      <c r="C129" s="46" t="s">
        <v>249</v>
      </c>
      <c r="D129" s="97">
        <v>0</v>
      </c>
      <c r="E129" s="97">
        <v>40000</v>
      </c>
      <c r="F129" s="173">
        <v>0</v>
      </c>
      <c r="G129" s="161">
        <v>0</v>
      </c>
      <c r="H129" s="174">
        <v>0</v>
      </c>
    </row>
    <row r="130" spans="1:9" x14ac:dyDescent="0.2">
      <c r="A130" s="107"/>
      <c r="B130" s="209">
        <v>32</v>
      </c>
      <c r="C130" s="46" t="s">
        <v>240</v>
      </c>
      <c r="D130" s="97">
        <v>63482.5</v>
      </c>
      <c r="E130" s="97">
        <v>0</v>
      </c>
      <c r="F130" s="173">
        <v>0</v>
      </c>
      <c r="G130" s="161">
        <v>0</v>
      </c>
      <c r="H130" s="174">
        <v>0</v>
      </c>
    </row>
    <row r="131" spans="1:9" x14ac:dyDescent="0.2">
      <c r="A131" s="107"/>
      <c r="B131" s="209">
        <v>33</v>
      </c>
      <c r="C131" s="46" t="s">
        <v>258</v>
      </c>
      <c r="D131" s="97">
        <v>0</v>
      </c>
      <c r="E131" s="97">
        <v>90000</v>
      </c>
      <c r="F131" s="173">
        <v>0</v>
      </c>
      <c r="G131" s="161">
        <v>90000</v>
      </c>
      <c r="H131" s="174">
        <v>0</v>
      </c>
    </row>
    <row r="132" spans="1:9" x14ac:dyDescent="0.2">
      <c r="A132" s="107"/>
      <c r="B132" s="209">
        <v>34</v>
      </c>
      <c r="C132" s="46" t="s">
        <v>259</v>
      </c>
      <c r="D132" s="97">
        <v>0</v>
      </c>
      <c r="E132" s="97">
        <v>126000</v>
      </c>
      <c r="F132" s="173">
        <v>0</v>
      </c>
      <c r="G132" s="161">
        <v>126000</v>
      </c>
      <c r="H132" s="174">
        <v>0</v>
      </c>
    </row>
    <row r="133" spans="1:9" x14ac:dyDescent="0.2">
      <c r="A133" s="107"/>
      <c r="B133" s="209">
        <v>35</v>
      </c>
      <c r="C133" s="46" t="s">
        <v>260</v>
      </c>
      <c r="D133" s="97">
        <v>0</v>
      </c>
      <c r="E133" s="97">
        <v>25000</v>
      </c>
      <c r="F133" s="173">
        <v>0</v>
      </c>
      <c r="G133" s="97">
        <v>25000</v>
      </c>
      <c r="H133" s="174">
        <v>0</v>
      </c>
    </row>
    <row r="134" spans="1:9" x14ac:dyDescent="0.2">
      <c r="A134" s="107"/>
      <c r="B134" s="209">
        <v>36</v>
      </c>
      <c r="C134" s="46" t="s">
        <v>267</v>
      </c>
      <c r="D134" s="97">
        <v>0</v>
      </c>
      <c r="E134" s="97">
        <v>70000</v>
      </c>
      <c r="F134" s="173">
        <v>0</v>
      </c>
      <c r="G134" s="161">
        <v>0</v>
      </c>
      <c r="H134" s="174">
        <v>0</v>
      </c>
    </row>
    <row r="135" spans="1:9" ht="13.5" thickBot="1" x14ac:dyDescent="0.25">
      <c r="A135" s="175"/>
      <c r="B135" s="211">
        <v>37</v>
      </c>
      <c r="C135" s="94" t="s">
        <v>256</v>
      </c>
      <c r="D135" s="190">
        <v>30450</v>
      </c>
      <c r="E135" s="190">
        <v>46450</v>
      </c>
      <c r="F135" s="179">
        <f t="shared" si="11"/>
        <v>1.5254515599343186</v>
      </c>
      <c r="G135" s="190">
        <v>40450</v>
      </c>
      <c r="H135" s="181">
        <f t="shared" si="10"/>
        <v>1.3284072249589491</v>
      </c>
    </row>
    <row r="136" spans="1:9" ht="13.5" thickBot="1" x14ac:dyDescent="0.25">
      <c r="A136" s="90" t="s">
        <v>142</v>
      </c>
      <c r="B136" s="212"/>
      <c r="C136" s="66" t="s">
        <v>75</v>
      </c>
      <c r="D136" s="198">
        <f>SUM(D137:D170)</f>
        <v>2958382.6699999995</v>
      </c>
      <c r="E136" s="198">
        <f>SUM(E137:E170)</f>
        <v>2961950</v>
      </c>
      <c r="F136" s="186">
        <f t="shared" si="11"/>
        <v>1.0012058379181894</v>
      </c>
      <c r="G136" s="198">
        <f>SUM(G137:G170)</f>
        <v>2147950</v>
      </c>
      <c r="H136" s="166">
        <f t="shared" si="10"/>
        <v>0.7260554970733385</v>
      </c>
      <c r="I136" s="219">
        <f>E136-G136</f>
        <v>814000</v>
      </c>
    </row>
    <row r="137" spans="1:9" x14ac:dyDescent="0.2">
      <c r="A137" s="213"/>
      <c r="B137" s="208">
        <v>24</v>
      </c>
      <c r="C137" s="147" t="s">
        <v>188</v>
      </c>
      <c r="D137" s="148">
        <v>16326.25</v>
      </c>
      <c r="E137" s="148">
        <v>36000</v>
      </c>
      <c r="F137" s="169">
        <f t="shared" si="11"/>
        <v>2.2050378990888908</v>
      </c>
      <c r="G137" s="148">
        <v>36000</v>
      </c>
      <c r="H137" s="171">
        <f t="shared" si="10"/>
        <v>2.2050378990888908</v>
      </c>
    </row>
    <row r="138" spans="1:9" x14ac:dyDescent="0.2">
      <c r="A138" s="88"/>
      <c r="B138" s="209">
        <v>25</v>
      </c>
      <c r="C138" s="46" t="s">
        <v>268</v>
      </c>
      <c r="D138" s="97">
        <v>10550</v>
      </c>
      <c r="E138" s="97">
        <v>12000</v>
      </c>
      <c r="F138" s="173">
        <f t="shared" si="11"/>
        <v>1.1374407582938388</v>
      </c>
      <c r="G138" s="161">
        <v>12000</v>
      </c>
      <c r="H138" s="174">
        <f t="shared" si="10"/>
        <v>1.1374407582938388</v>
      </c>
    </row>
    <row r="139" spans="1:9" x14ac:dyDescent="0.2">
      <c r="A139" s="107"/>
      <c r="B139" s="209">
        <v>26</v>
      </c>
      <c r="C139" s="46" t="s">
        <v>250</v>
      </c>
      <c r="D139" s="97">
        <v>144074.13</v>
      </c>
      <c r="E139" s="97">
        <v>145000</v>
      </c>
      <c r="F139" s="173">
        <f t="shared" si="11"/>
        <v>1.0064263445491568</v>
      </c>
      <c r="G139" s="161">
        <v>140000</v>
      </c>
      <c r="H139" s="174">
        <f t="shared" si="10"/>
        <v>0.97172198784056507</v>
      </c>
    </row>
    <row r="140" spans="1:9" x14ac:dyDescent="0.2">
      <c r="A140" s="107"/>
      <c r="B140" s="209">
        <v>27</v>
      </c>
      <c r="C140" s="46" t="s">
        <v>152</v>
      </c>
      <c r="D140" s="97">
        <v>94000</v>
      </c>
      <c r="E140" s="97">
        <v>70000</v>
      </c>
      <c r="F140" s="173">
        <f t="shared" si="11"/>
        <v>0.74468085106382975</v>
      </c>
      <c r="G140" s="161">
        <v>45000</v>
      </c>
      <c r="H140" s="174">
        <f t="shared" si="10"/>
        <v>0.47872340425531917</v>
      </c>
    </row>
    <row r="141" spans="1:9" x14ac:dyDescent="0.2">
      <c r="A141" s="107"/>
      <c r="B141" s="209">
        <v>28</v>
      </c>
      <c r="C141" s="46" t="s">
        <v>215</v>
      </c>
      <c r="D141" s="97">
        <v>83577.72</v>
      </c>
      <c r="E141" s="97">
        <v>85000</v>
      </c>
      <c r="F141" s="173">
        <f t="shared" si="11"/>
        <v>1.0170174539338952</v>
      </c>
      <c r="G141" s="161">
        <v>80000</v>
      </c>
      <c r="H141" s="174">
        <f t="shared" si="10"/>
        <v>0.95719289782013672</v>
      </c>
    </row>
    <row r="142" spans="1:9" x14ac:dyDescent="0.2">
      <c r="A142" s="214"/>
      <c r="B142" s="209">
        <v>29</v>
      </c>
      <c r="C142" s="46" t="s">
        <v>190</v>
      </c>
      <c r="D142" s="97">
        <v>119400</v>
      </c>
      <c r="E142" s="97">
        <v>50000</v>
      </c>
      <c r="F142" s="173">
        <f t="shared" si="11"/>
        <v>0.41876046901172531</v>
      </c>
      <c r="G142" s="97">
        <v>50000</v>
      </c>
      <c r="H142" s="174">
        <f t="shared" ref="H142:H158" si="12">G142/D142</f>
        <v>0.41876046901172531</v>
      </c>
    </row>
    <row r="143" spans="1:9" x14ac:dyDescent="0.2">
      <c r="A143" s="214"/>
      <c r="B143" s="209">
        <v>30</v>
      </c>
      <c r="C143" s="46" t="s">
        <v>241</v>
      </c>
      <c r="D143" s="97">
        <v>77254</v>
      </c>
      <c r="E143" s="97">
        <v>0</v>
      </c>
      <c r="F143" s="173">
        <f t="shared" si="11"/>
        <v>0</v>
      </c>
      <c r="G143" s="97">
        <v>98000</v>
      </c>
      <c r="H143" s="174">
        <f t="shared" si="12"/>
        <v>1.2685427291790716</v>
      </c>
    </row>
    <row r="144" spans="1:9" x14ac:dyDescent="0.2">
      <c r="A144" s="214"/>
      <c r="B144" s="209">
        <v>31</v>
      </c>
      <c r="C144" s="46" t="s">
        <v>29</v>
      </c>
      <c r="D144" s="97">
        <v>94024</v>
      </c>
      <c r="E144" s="97">
        <v>60000</v>
      </c>
      <c r="F144" s="173">
        <f t="shared" si="11"/>
        <v>0.6381349442695482</v>
      </c>
      <c r="G144" s="161">
        <v>6000</v>
      </c>
      <c r="H144" s="174">
        <f t="shared" si="12"/>
        <v>6.3813494426954817E-2</v>
      </c>
    </row>
    <row r="145" spans="1:8" x14ac:dyDescent="0.2">
      <c r="A145" s="214"/>
      <c r="B145" s="209">
        <v>32</v>
      </c>
      <c r="C145" s="46" t="s">
        <v>216</v>
      </c>
      <c r="D145" s="97">
        <v>142159.51</v>
      </c>
      <c r="E145" s="97">
        <v>190000</v>
      </c>
      <c r="F145" s="173">
        <f t="shared" si="11"/>
        <v>1.3365268352430308</v>
      </c>
      <c r="G145" s="97">
        <v>190000</v>
      </c>
      <c r="H145" s="174">
        <f t="shared" si="12"/>
        <v>1.3365268352430308</v>
      </c>
    </row>
    <row r="146" spans="1:8" x14ac:dyDescent="0.2">
      <c r="A146" s="107"/>
      <c r="B146" s="209">
        <v>33</v>
      </c>
      <c r="C146" s="46" t="s">
        <v>274</v>
      </c>
      <c r="D146" s="97">
        <v>58324.5</v>
      </c>
      <c r="E146" s="97">
        <v>0</v>
      </c>
      <c r="F146" s="173">
        <f t="shared" si="11"/>
        <v>0</v>
      </c>
      <c r="G146" s="97">
        <v>0</v>
      </c>
      <c r="H146" s="174">
        <f t="shared" si="12"/>
        <v>0</v>
      </c>
    </row>
    <row r="147" spans="1:8" x14ac:dyDescent="0.2">
      <c r="A147" s="107"/>
      <c r="B147" s="209">
        <v>34</v>
      </c>
      <c r="C147" s="46" t="s">
        <v>270</v>
      </c>
      <c r="D147" s="97">
        <v>66020.58</v>
      </c>
      <c r="E147" s="97">
        <v>75000</v>
      </c>
      <c r="F147" s="173">
        <f t="shared" si="11"/>
        <v>1.136009407975513</v>
      </c>
      <c r="G147" s="97">
        <v>70000</v>
      </c>
      <c r="H147" s="174">
        <f t="shared" si="12"/>
        <v>1.0602754474438121</v>
      </c>
    </row>
    <row r="148" spans="1:8" x14ac:dyDescent="0.2">
      <c r="A148" s="107"/>
      <c r="B148" s="209">
        <v>35</v>
      </c>
      <c r="C148" s="46" t="s">
        <v>109</v>
      </c>
      <c r="D148" s="97">
        <v>91876</v>
      </c>
      <c r="E148" s="97">
        <v>95000</v>
      </c>
      <c r="F148" s="173">
        <f t="shared" si="11"/>
        <v>1.0340023509948191</v>
      </c>
      <c r="G148" s="161">
        <v>65000</v>
      </c>
      <c r="H148" s="174">
        <f t="shared" si="12"/>
        <v>0.70747529278592891</v>
      </c>
    </row>
    <row r="149" spans="1:8" x14ac:dyDescent="0.2">
      <c r="A149" s="107"/>
      <c r="B149" s="209">
        <v>36</v>
      </c>
      <c r="C149" s="98" t="s">
        <v>273</v>
      </c>
      <c r="D149" s="97">
        <v>648392.69999999995</v>
      </c>
      <c r="E149" s="97">
        <v>750000</v>
      </c>
      <c r="F149" s="173">
        <f t="shared" si="11"/>
        <v>1.1567064218952496</v>
      </c>
      <c r="G149" s="161">
        <v>300000</v>
      </c>
      <c r="H149" s="174">
        <f t="shared" si="12"/>
        <v>0.46268256875809988</v>
      </c>
    </row>
    <row r="150" spans="1:8" x14ac:dyDescent="0.2">
      <c r="A150" s="107"/>
      <c r="B150" s="209">
        <v>37</v>
      </c>
      <c r="C150" s="46" t="s">
        <v>217</v>
      </c>
      <c r="D150" s="97">
        <v>177923.16</v>
      </c>
      <c r="E150" s="97">
        <v>180000</v>
      </c>
      <c r="F150" s="173">
        <f t="shared" si="11"/>
        <v>1.0116726793746245</v>
      </c>
      <c r="G150" s="161">
        <v>90000</v>
      </c>
      <c r="H150" s="174">
        <f t="shared" si="12"/>
        <v>0.50583633968731223</v>
      </c>
    </row>
    <row r="151" spans="1:8" x14ac:dyDescent="0.2">
      <c r="A151" s="107"/>
      <c r="B151" s="209">
        <v>37</v>
      </c>
      <c r="C151" s="46" t="s">
        <v>95</v>
      </c>
      <c r="D151" s="97">
        <v>132645.54999999999</v>
      </c>
      <c r="E151" s="97">
        <v>190000</v>
      </c>
      <c r="F151" s="173">
        <f t="shared" si="11"/>
        <v>1.4323887985688175</v>
      </c>
      <c r="G151" s="97">
        <v>130000</v>
      </c>
      <c r="H151" s="174">
        <f t="shared" si="12"/>
        <v>0.98005549375761203</v>
      </c>
    </row>
    <row r="152" spans="1:8" x14ac:dyDescent="0.2">
      <c r="A152" s="107"/>
      <c r="B152" s="209">
        <v>38</v>
      </c>
      <c r="C152" s="46" t="s">
        <v>94</v>
      </c>
      <c r="D152" s="97">
        <v>6953.65</v>
      </c>
      <c r="E152" s="97">
        <v>20000</v>
      </c>
      <c r="F152" s="173">
        <f t="shared" si="11"/>
        <v>2.8761873260805477</v>
      </c>
      <c r="G152" s="97">
        <v>20000</v>
      </c>
      <c r="H152" s="174">
        <f t="shared" si="12"/>
        <v>2.8761873260805477</v>
      </c>
    </row>
    <row r="153" spans="1:8" x14ac:dyDescent="0.2">
      <c r="A153" s="107"/>
      <c r="B153" s="209">
        <v>39</v>
      </c>
      <c r="C153" s="46" t="s">
        <v>110</v>
      </c>
      <c r="D153" s="97">
        <v>86047.6</v>
      </c>
      <c r="E153" s="97">
        <v>75000</v>
      </c>
      <c r="F153" s="173">
        <f t="shared" si="11"/>
        <v>0.87161059692542264</v>
      </c>
      <c r="G153" s="97">
        <v>75000</v>
      </c>
      <c r="H153" s="174">
        <f t="shared" si="12"/>
        <v>0.87161059692542264</v>
      </c>
    </row>
    <row r="154" spans="1:8" x14ac:dyDescent="0.2">
      <c r="A154" s="107"/>
      <c r="B154" s="209">
        <v>40</v>
      </c>
      <c r="C154" s="46" t="s">
        <v>166</v>
      </c>
      <c r="D154" s="97">
        <v>32865</v>
      </c>
      <c r="E154" s="97">
        <v>34950</v>
      </c>
      <c r="F154" s="173">
        <f t="shared" si="11"/>
        <v>1.063441350981287</v>
      </c>
      <c r="G154" s="97">
        <v>34950</v>
      </c>
      <c r="H154" s="174">
        <f t="shared" si="12"/>
        <v>1.063441350981287</v>
      </c>
    </row>
    <row r="155" spans="1:8" x14ac:dyDescent="0.2">
      <c r="A155" s="107"/>
      <c r="B155" s="209">
        <v>41</v>
      </c>
      <c r="C155" s="46" t="s">
        <v>134</v>
      </c>
      <c r="D155" s="97">
        <v>42562.8</v>
      </c>
      <c r="E155" s="97">
        <v>43000</v>
      </c>
      <c r="F155" s="173">
        <f t="shared" si="11"/>
        <v>1.0102718806093582</v>
      </c>
      <c r="G155" s="97">
        <v>43000</v>
      </c>
      <c r="H155" s="174">
        <f t="shared" si="12"/>
        <v>1.0102718806093582</v>
      </c>
    </row>
    <row r="156" spans="1:8" x14ac:dyDescent="0.2">
      <c r="A156" s="107"/>
      <c r="B156" s="209">
        <v>42</v>
      </c>
      <c r="C156" s="98" t="s">
        <v>168</v>
      </c>
      <c r="D156" s="97">
        <v>22980</v>
      </c>
      <c r="E156" s="97">
        <v>29000</v>
      </c>
      <c r="F156" s="173">
        <f t="shared" si="11"/>
        <v>1.2619669277632724</v>
      </c>
      <c r="G156" s="97">
        <v>29000</v>
      </c>
      <c r="H156" s="174">
        <f t="shared" si="12"/>
        <v>1.2619669277632724</v>
      </c>
    </row>
    <row r="157" spans="1:8" x14ac:dyDescent="0.2">
      <c r="A157" s="107"/>
      <c r="B157" s="209">
        <v>43</v>
      </c>
      <c r="C157" s="98" t="s">
        <v>269</v>
      </c>
      <c r="D157" s="97">
        <v>4750</v>
      </c>
      <c r="E157" s="97">
        <v>10000</v>
      </c>
      <c r="F157" s="173">
        <f t="shared" ref="F157:F217" si="13">E157/D157</f>
        <v>2.1052631578947367</v>
      </c>
      <c r="G157" s="97">
        <v>10000</v>
      </c>
      <c r="H157" s="174">
        <f t="shared" si="12"/>
        <v>2.1052631578947367</v>
      </c>
    </row>
    <row r="158" spans="1:8" x14ac:dyDescent="0.2">
      <c r="A158" s="107"/>
      <c r="B158" s="209">
        <v>44</v>
      </c>
      <c r="C158" s="98" t="s">
        <v>167</v>
      </c>
      <c r="D158" s="97">
        <v>12000</v>
      </c>
      <c r="E158" s="97">
        <v>12000</v>
      </c>
      <c r="F158" s="173">
        <f t="shared" si="13"/>
        <v>1</v>
      </c>
      <c r="G158" s="97">
        <v>12000</v>
      </c>
      <c r="H158" s="174">
        <f t="shared" si="12"/>
        <v>1</v>
      </c>
    </row>
    <row r="159" spans="1:8" x14ac:dyDescent="0.2">
      <c r="A159" s="107"/>
      <c r="B159" s="209">
        <v>45</v>
      </c>
      <c r="C159" s="98" t="s">
        <v>245</v>
      </c>
      <c r="D159" s="97">
        <v>12558</v>
      </c>
      <c r="E159" s="97">
        <v>12000</v>
      </c>
      <c r="F159" s="173">
        <f t="shared" si="13"/>
        <v>0.95556617295747726</v>
      </c>
      <c r="G159" s="97">
        <v>12000</v>
      </c>
      <c r="H159" s="174">
        <f t="shared" ref="H159:H205" si="14">G159/D159</f>
        <v>0.95556617295747726</v>
      </c>
    </row>
    <row r="160" spans="1:8" x14ac:dyDescent="0.2">
      <c r="A160" s="107"/>
      <c r="B160" s="209">
        <v>46</v>
      </c>
      <c r="C160" s="98" t="s">
        <v>263</v>
      </c>
      <c r="D160" s="97">
        <v>11500</v>
      </c>
      <c r="E160" s="97">
        <v>0</v>
      </c>
      <c r="F160" s="173">
        <f t="shared" si="13"/>
        <v>0</v>
      </c>
      <c r="G160" s="97">
        <v>0</v>
      </c>
      <c r="H160" s="174">
        <f t="shared" si="14"/>
        <v>0</v>
      </c>
    </row>
    <row r="161" spans="1:9" x14ac:dyDescent="0.2">
      <c r="A161" s="107"/>
      <c r="B161" s="209">
        <v>47</v>
      </c>
      <c r="C161" s="98" t="s">
        <v>189</v>
      </c>
      <c r="D161" s="97">
        <v>69600</v>
      </c>
      <c r="E161" s="97">
        <v>70000</v>
      </c>
      <c r="F161" s="173">
        <f t="shared" si="13"/>
        <v>1.0057471264367817</v>
      </c>
      <c r="G161" s="97">
        <v>70000</v>
      </c>
      <c r="H161" s="174">
        <f t="shared" si="14"/>
        <v>1.0057471264367817</v>
      </c>
    </row>
    <row r="162" spans="1:9" x14ac:dyDescent="0.2">
      <c r="A162" s="107"/>
      <c r="B162" s="209">
        <v>48</v>
      </c>
      <c r="C162" s="46" t="s">
        <v>149</v>
      </c>
      <c r="D162" s="97">
        <v>2500</v>
      </c>
      <c r="E162" s="97">
        <v>0</v>
      </c>
      <c r="F162" s="173">
        <f t="shared" si="13"/>
        <v>0</v>
      </c>
      <c r="G162" s="97">
        <v>10000</v>
      </c>
      <c r="H162" s="174">
        <f t="shared" si="14"/>
        <v>4</v>
      </c>
    </row>
    <row r="163" spans="1:9" x14ac:dyDescent="0.2">
      <c r="A163" s="107"/>
      <c r="B163" s="209">
        <v>49</v>
      </c>
      <c r="C163" s="46" t="s">
        <v>135</v>
      </c>
      <c r="D163" s="97">
        <v>36758.46</v>
      </c>
      <c r="E163" s="97">
        <v>5000</v>
      </c>
      <c r="F163" s="173">
        <f t="shared" si="13"/>
        <v>0.13602310869388978</v>
      </c>
      <c r="G163" s="97">
        <v>5000</v>
      </c>
      <c r="H163" s="174">
        <f t="shared" si="14"/>
        <v>0.13602310869388978</v>
      </c>
    </row>
    <row r="164" spans="1:9" x14ac:dyDescent="0.2">
      <c r="A164" s="107"/>
      <c r="B164" s="209">
        <v>50</v>
      </c>
      <c r="C164" s="46" t="s">
        <v>169</v>
      </c>
      <c r="D164" s="97">
        <v>36800</v>
      </c>
      <c r="E164" s="97">
        <v>95000</v>
      </c>
      <c r="F164" s="173">
        <f t="shared" si="13"/>
        <v>2.5815217391304346</v>
      </c>
      <c r="G164" s="97">
        <v>40000</v>
      </c>
      <c r="H164" s="174">
        <f t="shared" si="14"/>
        <v>1.0869565217391304</v>
      </c>
    </row>
    <row r="165" spans="1:9" x14ac:dyDescent="0.2">
      <c r="A165" s="107"/>
      <c r="B165" s="209">
        <v>51</v>
      </c>
      <c r="C165" s="46" t="s">
        <v>220</v>
      </c>
      <c r="D165" s="97">
        <v>294737.8</v>
      </c>
      <c r="E165" s="97">
        <v>380000</v>
      </c>
      <c r="F165" s="173">
        <f t="shared" si="13"/>
        <v>1.2892815241207609</v>
      </c>
      <c r="G165" s="97">
        <v>380000</v>
      </c>
      <c r="H165" s="174">
        <f t="shared" si="14"/>
        <v>1.2892815241207609</v>
      </c>
    </row>
    <row r="166" spans="1:9" x14ac:dyDescent="0.2">
      <c r="A166" s="107"/>
      <c r="B166" s="209">
        <v>52</v>
      </c>
      <c r="C166" s="46" t="s">
        <v>247</v>
      </c>
      <c r="D166" s="97">
        <v>190000</v>
      </c>
      <c r="E166" s="97">
        <v>50000</v>
      </c>
      <c r="F166" s="173">
        <f t="shared" si="13"/>
        <v>0.26315789473684209</v>
      </c>
      <c r="G166" s="97">
        <v>0</v>
      </c>
      <c r="H166" s="174">
        <f t="shared" si="14"/>
        <v>0</v>
      </c>
    </row>
    <row r="167" spans="1:9" x14ac:dyDescent="0.2">
      <c r="A167" s="107"/>
      <c r="B167" s="209">
        <v>53</v>
      </c>
      <c r="C167" s="46" t="s">
        <v>261</v>
      </c>
      <c r="D167" s="97">
        <v>0</v>
      </c>
      <c r="E167" s="97">
        <v>98000</v>
      </c>
      <c r="F167" s="97">
        <v>98000</v>
      </c>
      <c r="G167" s="97">
        <v>28000</v>
      </c>
      <c r="H167" s="174" t="e">
        <f t="shared" si="14"/>
        <v>#DIV/0!</v>
      </c>
    </row>
    <row r="168" spans="1:9" x14ac:dyDescent="0.2">
      <c r="A168" s="107"/>
      <c r="B168" s="209">
        <v>54</v>
      </c>
      <c r="C168" s="46" t="s">
        <v>221</v>
      </c>
      <c r="D168" s="97">
        <v>35300</v>
      </c>
      <c r="E168" s="97">
        <v>10000</v>
      </c>
      <c r="F168" s="173">
        <f t="shared" si="13"/>
        <v>0.28328611898016998</v>
      </c>
      <c r="G168" s="97">
        <v>32000</v>
      </c>
      <c r="H168" s="174">
        <f t="shared" si="14"/>
        <v>0.90651558073654392</v>
      </c>
    </row>
    <row r="169" spans="1:9" x14ac:dyDescent="0.2">
      <c r="A169" s="107"/>
      <c r="B169" s="209">
        <v>55</v>
      </c>
      <c r="C169" s="46" t="s">
        <v>34</v>
      </c>
      <c r="D169" s="97">
        <v>15605</v>
      </c>
      <c r="E169" s="97">
        <v>10000</v>
      </c>
      <c r="F169" s="173">
        <f t="shared" si="13"/>
        <v>0.6408202499198975</v>
      </c>
      <c r="G169" s="97">
        <v>10000</v>
      </c>
      <c r="H169" s="174">
        <f t="shared" si="14"/>
        <v>0.6408202499198975</v>
      </c>
    </row>
    <row r="170" spans="1:9" ht="13.5" thickBot="1" x14ac:dyDescent="0.25">
      <c r="A170" s="175"/>
      <c r="B170" s="211">
        <v>56</v>
      </c>
      <c r="C170" s="94" t="s">
        <v>36</v>
      </c>
      <c r="D170" s="190">
        <v>88316.26</v>
      </c>
      <c r="E170" s="190">
        <v>70000</v>
      </c>
      <c r="F170" s="179">
        <f t="shared" si="13"/>
        <v>0.79260602747444242</v>
      </c>
      <c r="G170" s="180">
        <v>25000</v>
      </c>
      <c r="H170" s="181">
        <f t="shared" si="14"/>
        <v>0.28307358124087229</v>
      </c>
    </row>
    <row r="171" spans="1:9" ht="13.5" thickBot="1" x14ac:dyDescent="0.25">
      <c r="A171" s="90" t="s">
        <v>143</v>
      </c>
      <c r="B171" s="59"/>
      <c r="C171" s="66" t="s">
        <v>171</v>
      </c>
      <c r="D171" s="183">
        <f>SUM(D172)</f>
        <v>1465794.61</v>
      </c>
      <c r="E171" s="183">
        <f>SUM(E172)</f>
        <v>1800000</v>
      </c>
      <c r="F171" s="183">
        <f t="shared" ref="F171:G171" si="15">SUM(F172)</f>
        <v>1.2280028782477239</v>
      </c>
      <c r="G171" s="183">
        <f t="shared" si="15"/>
        <v>1400000</v>
      </c>
      <c r="H171" s="166">
        <f t="shared" si="14"/>
        <v>0.9551133497482297</v>
      </c>
      <c r="I171" s="219">
        <f>E171-G171</f>
        <v>400000</v>
      </c>
    </row>
    <row r="172" spans="1:9" ht="13.5" thickBot="1" x14ac:dyDescent="0.25">
      <c r="A172" s="90"/>
      <c r="B172" s="63">
        <v>1</v>
      </c>
      <c r="C172" s="59" t="s">
        <v>124</v>
      </c>
      <c r="D172" s="201">
        <v>1465794.61</v>
      </c>
      <c r="E172" s="201">
        <v>1800000</v>
      </c>
      <c r="F172" s="202">
        <f t="shared" si="13"/>
        <v>1.2280028782477239</v>
      </c>
      <c r="G172" s="201">
        <v>1400000</v>
      </c>
      <c r="H172" s="166">
        <f t="shared" si="14"/>
        <v>0.9551133497482297</v>
      </c>
    </row>
    <row r="173" spans="1:9" ht="15.6" hidden="1" customHeight="1" x14ac:dyDescent="0.2">
      <c r="A173" s="113"/>
      <c r="B173" s="87"/>
      <c r="C173" s="65" t="s">
        <v>164</v>
      </c>
      <c r="D173" s="83"/>
      <c r="E173" s="83"/>
      <c r="F173" s="158" t="e">
        <f t="shared" si="13"/>
        <v>#DIV/0!</v>
      </c>
      <c r="G173" s="163"/>
      <c r="H173" s="164" t="e">
        <f t="shared" si="14"/>
        <v>#DIV/0!</v>
      </c>
    </row>
    <row r="174" spans="1:9" ht="15.6" hidden="1" customHeight="1" x14ac:dyDescent="0.2">
      <c r="A174" s="114"/>
      <c r="B174" s="84"/>
      <c r="C174" s="46" t="s">
        <v>165</v>
      </c>
      <c r="D174" s="85"/>
      <c r="E174" s="85"/>
      <c r="F174" s="158" t="e">
        <f t="shared" si="13"/>
        <v>#DIV/0!</v>
      </c>
      <c r="G174" s="161"/>
      <c r="H174" s="160" t="e">
        <f t="shared" si="14"/>
        <v>#DIV/0!</v>
      </c>
    </row>
    <row r="175" spans="1:9" ht="15.6" hidden="1" customHeight="1" x14ac:dyDescent="0.2">
      <c r="A175" s="114"/>
      <c r="B175" s="84"/>
      <c r="C175" s="46" t="s">
        <v>160</v>
      </c>
      <c r="D175" s="85"/>
      <c r="E175" s="85"/>
      <c r="F175" s="158" t="e">
        <f t="shared" si="13"/>
        <v>#DIV/0!</v>
      </c>
      <c r="G175" s="161"/>
      <c r="H175" s="160" t="e">
        <f t="shared" si="14"/>
        <v>#DIV/0!</v>
      </c>
    </row>
    <row r="176" spans="1:9" ht="15.6" hidden="1" customHeight="1" x14ac:dyDescent="0.2">
      <c r="A176" s="114"/>
      <c r="B176" s="84"/>
      <c r="C176" s="46" t="s">
        <v>161</v>
      </c>
      <c r="D176" s="85"/>
      <c r="E176" s="85"/>
      <c r="F176" s="158" t="e">
        <f t="shared" si="13"/>
        <v>#DIV/0!</v>
      </c>
      <c r="G176" s="161"/>
      <c r="H176" s="160" t="e">
        <f t="shared" si="14"/>
        <v>#DIV/0!</v>
      </c>
    </row>
    <row r="177" spans="1:10" ht="15.6" hidden="1" customHeight="1" x14ac:dyDescent="0.2">
      <c r="A177" s="114"/>
      <c r="B177" s="84"/>
      <c r="C177" s="46" t="s">
        <v>162</v>
      </c>
      <c r="D177" s="85"/>
      <c r="E177" s="85"/>
      <c r="F177" s="158" t="e">
        <f t="shared" si="13"/>
        <v>#DIV/0!</v>
      </c>
      <c r="G177" s="161"/>
      <c r="H177" s="160" t="e">
        <f t="shared" si="14"/>
        <v>#DIV/0!</v>
      </c>
    </row>
    <row r="178" spans="1:10" ht="14.45" hidden="1" customHeight="1" thickBot="1" x14ac:dyDescent="0.25">
      <c r="A178" s="115"/>
      <c r="B178" s="89"/>
      <c r="C178" s="67" t="s">
        <v>163</v>
      </c>
      <c r="D178" s="86"/>
      <c r="E178" s="86"/>
      <c r="F178" s="158" t="e">
        <f t="shared" si="13"/>
        <v>#DIV/0!</v>
      </c>
      <c r="G178" s="184"/>
      <c r="H178" s="185" t="e">
        <f t="shared" si="14"/>
        <v>#DIV/0!</v>
      </c>
    </row>
    <row r="179" spans="1:10" ht="13.5" thickBot="1" x14ac:dyDescent="0.25">
      <c r="A179" s="90" t="s">
        <v>144</v>
      </c>
      <c r="B179" s="63"/>
      <c r="C179" s="66" t="s">
        <v>174</v>
      </c>
      <c r="D179" s="198">
        <f>SUM(D180:D187)</f>
        <v>1756436.216</v>
      </c>
      <c r="E179" s="198">
        <f>SUM(E180:E187)</f>
        <v>1415000</v>
      </c>
      <c r="F179" s="186">
        <f t="shared" si="13"/>
        <v>0.8056085311326785</v>
      </c>
      <c r="G179" s="198">
        <f>SUM(G180:G187)</f>
        <v>470000</v>
      </c>
      <c r="H179" s="166">
        <f t="shared" si="14"/>
        <v>0.26758728595926423</v>
      </c>
      <c r="I179" s="219">
        <f>E179-G179</f>
        <v>945000</v>
      </c>
    </row>
    <row r="180" spans="1:10" x14ac:dyDescent="0.2">
      <c r="A180" s="145"/>
      <c r="B180" s="146">
        <v>1</v>
      </c>
      <c r="C180" s="147" t="s">
        <v>80</v>
      </c>
      <c r="D180" s="148">
        <v>18498</v>
      </c>
      <c r="E180" s="148">
        <v>15000</v>
      </c>
      <c r="F180" s="169">
        <f t="shared" si="13"/>
        <v>0.81089847551086602</v>
      </c>
      <c r="G180" s="170">
        <v>10000</v>
      </c>
      <c r="H180" s="171">
        <f t="shared" si="14"/>
        <v>0.54059898367391068</v>
      </c>
    </row>
    <row r="181" spans="1:10" x14ac:dyDescent="0.2">
      <c r="A181" s="107"/>
      <c r="B181" s="48">
        <v>2</v>
      </c>
      <c r="C181" s="46" t="s">
        <v>76</v>
      </c>
      <c r="D181" s="97">
        <v>51628.04</v>
      </c>
      <c r="E181" s="97">
        <v>50000</v>
      </c>
      <c r="F181" s="173">
        <f t="shared" si="13"/>
        <v>0.96846597314172689</v>
      </c>
      <c r="G181" s="161">
        <v>25000</v>
      </c>
      <c r="H181" s="174">
        <f t="shared" si="14"/>
        <v>0.48423298657086344</v>
      </c>
    </row>
    <row r="182" spans="1:10" x14ac:dyDescent="0.2">
      <c r="A182" s="107"/>
      <c r="B182" s="48">
        <v>3</v>
      </c>
      <c r="C182" s="46" t="s">
        <v>77</v>
      </c>
      <c r="D182" s="97">
        <v>665413</v>
      </c>
      <c r="E182" s="97">
        <v>670000</v>
      </c>
      <c r="F182" s="173">
        <f t="shared" si="13"/>
        <v>1.0068934631574675</v>
      </c>
      <c r="G182" s="161">
        <v>350000</v>
      </c>
      <c r="H182" s="174">
        <f t="shared" si="14"/>
        <v>0.52598912254494579</v>
      </c>
    </row>
    <row r="183" spans="1:10" x14ac:dyDescent="0.2">
      <c r="A183" s="107"/>
      <c r="B183" s="48">
        <v>4</v>
      </c>
      <c r="C183" s="46" t="s">
        <v>157</v>
      </c>
      <c r="D183" s="97">
        <v>44500.396000000001</v>
      </c>
      <c r="E183" s="97">
        <v>40000</v>
      </c>
      <c r="F183" s="173">
        <f t="shared" si="13"/>
        <v>0.89886840557553693</v>
      </c>
      <c r="G183" s="161">
        <v>20000</v>
      </c>
      <c r="H183" s="174">
        <f t="shared" si="14"/>
        <v>0.44943420278776847</v>
      </c>
    </row>
    <row r="184" spans="1:10" x14ac:dyDescent="0.2">
      <c r="A184" s="107"/>
      <c r="B184" s="48">
        <v>5</v>
      </c>
      <c r="C184" s="46" t="s">
        <v>159</v>
      </c>
      <c r="D184" s="97">
        <v>25172.560000000001</v>
      </c>
      <c r="E184" s="97">
        <v>25000</v>
      </c>
      <c r="F184" s="173">
        <f t="shared" si="13"/>
        <v>0.99314491652815595</v>
      </c>
      <c r="G184" s="161">
        <v>45000</v>
      </c>
      <c r="H184" s="174">
        <f t="shared" si="14"/>
        <v>1.7876608497506807</v>
      </c>
    </row>
    <row r="185" spans="1:10" x14ac:dyDescent="0.2">
      <c r="A185" s="107"/>
      <c r="B185" s="48">
        <v>6</v>
      </c>
      <c r="C185" s="46" t="s">
        <v>112</v>
      </c>
      <c r="D185" s="97">
        <v>34167.68</v>
      </c>
      <c r="E185" s="97">
        <v>35000</v>
      </c>
      <c r="F185" s="173">
        <v>0</v>
      </c>
      <c r="G185" s="161">
        <v>20000</v>
      </c>
      <c r="H185" s="174">
        <f t="shared" si="14"/>
        <v>0.5853484930788394</v>
      </c>
    </row>
    <row r="186" spans="1:10" x14ac:dyDescent="0.2">
      <c r="A186" s="107"/>
      <c r="B186" s="48">
        <v>7</v>
      </c>
      <c r="C186" s="98" t="s">
        <v>291</v>
      </c>
      <c r="D186" s="97">
        <v>331056.53999999998</v>
      </c>
      <c r="E186" s="97">
        <v>0</v>
      </c>
      <c r="F186" s="173">
        <f t="shared" si="13"/>
        <v>0</v>
      </c>
      <c r="G186" s="161">
        <v>0</v>
      </c>
      <c r="H186" s="174">
        <f t="shared" si="14"/>
        <v>0</v>
      </c>
    </row>
    <row r="187" spans="1:10" ht="13.5" thickBot="1" x14ac:dyDescent="0.25">
      <c r="A187" s="175"/>
      <c r="B187" s="176">
        <v>8</v>
      </c>
      <c r="C187" s="94" t="s">
        <v>246</v>
      </c>
      <c r="D187" s="190">
        <v>586000</v>
      </c>
      <c r="E187" s="190">
        <v>580000</v>
      </c>
      <c r="F187" s="179">
        <f t="shared" si="13"/>
        <v>0.98976109215017061</v>
      </c>
      <c r="G187" s="180">
        <v>0</v>
      </c>
      <c r="H187" s="181">
        <f t="shared" si="14"/>
        <v>0</v>
      </c>
    </row>
    <row r="188" spans="1:10" s="50" customFormat="1" ht="13.5" thickBot="1" x14ac:dyDescent="0.25">
      <c r="A188" s="90" t="s">
        <v>145</v>
      </c>
      <c r="B188" s="197"/>
      <c r="C188" s="66" t="s">
        <v>172</v>
      </c>
      <c r="D188" s="198">
        <f>SUM(D189:D191)</f>
        <v>1538548.92</v>
      </c>
      <c r="E188" s="198">
        <f>SUM(E189:E191)</f>
        <v>700000</v>
      </c>
      <c r="F188" s="198">
        <f t="shared" ref="F188" si="16">SUM(F189:F191)</f>
        <v>1.5087548216938427</v>
      </c>
      <c r="G188" s="198"/>
      <c r="H188" s="166">
        <f t="shared" si="14"/>
        <v>0</v>
      </c>
      <c r="I188" s="219">
        <f>E188-G188</f>
        <v>700000</v>
      </c>
      <c r="J188" s="144"/>
    </row>
    <row r="189" spans="1:10" s="50" customFormat="1" x14ac:dyDescent="0.2">
      <c r="A189" s="145"/>
      <c r="B189" s="146">
        <v>1</v>
      </c>
      <c r="C189" s="147" t="s">
        <v>282</v>
      </c>
      <c r="D189" s="148">
        <v>516000</v>
      </c>
      <c r="E189" s="148">
        <v>0</v>
      </c>
      <c r="F189" s="169">
        <f t="shared" si="13"/>
        <v>0</v>
      </c>
      <c r="G189" s="148">
        <v>0</v>
      </c>
      <c r="H189" s="171">
        <f t="shared" si="14"/>
        <v>0</v>
      </c>
      <c r="I189" s="221"/>
      <c r="J189" s="144"/>
    </row>
    <row r="190" spans="1:10" s="50" customFormat="1" x14ac:dyDescent="0.2">
      <c r="A190" s="107"/>
      <c r="B190" s="48">
        <v>2</v>
      </c>
      <c r="C190" s="46" t="s">
        <v>283</v>
      </c>
      <c r="D190" s="97">
        <v>795289.96</v>
      </c>
      <c r="E190" s="97">
        <v>500000</v>
      </c>
      <c r="F190" s="173">
        <f t="shared" si="13"/>
        <v>0.62870151158452947</v>
      </c>
      <c r="G190" s="161">
        <v>150000</v>
      </c>
      <c r="H190" s="174">
        <f t="shared" si="14"/>
        <v>0.18861045347535885</v>
      </c>
      <c r="I190" s="221"/>
      <c r="J190" s="144"/>
    </row>
    <row r="191" spans="1:10" s="50" customFormat="1" ht="14.25" customHeight="1" thickBot="1" x14ac:dyDescent="0.25">
      <c r="A191" s="175"/>
      <c r="B191" s="176">
        <v>3</v>
      </c>
      <c r="C191" s="94" t="s">
        <v>288</v>
      </c>
      <c r="D191" s="190">
        <v>227258.96</v>
      </c>
      <c r="E191" s="190">
        <v>200000</v>
      </c>
      <c r="F191" s="179">
        <f t="shared" si="13"/>
        <v>0.8800533101093132</v>
      </c>
      <c r="G191" s="180">
        <v>90000</v>
      </c>
      <c r="H191" s="181">
        <f t="shared" si="14"/>
        <v>0.39602398954919094</v>
      </c>
      <c r="I191" s="221"/>
      <c r="J191" s="144"/>
    </row>
    <row r="192" spans="1:10" ht="13.5" thickBot="1" x14ac:dyDescent="0.25">
      <c r="A192" s="215" t="s">
        <v>146</v>
      </c>
      <c r="B192" s="216"/>
      <c r="C192" s="217" t="s">
        <v>173</v>
      </c>
      <c r="D192" s="218">
        <f>SUM(D193:D201)</f>
        <v>589435.79</v>
      </c>
      <c r="E192" s="218">
        <f>SUM(E193:E201)</f>
        <v>538500</v>
      </c>
      <c r="F192" s="218">
        <f t="shared" ref="F192:G192" si="17">SUM(F193:F201)</f>
        <v>9.1625027425362759</v>
      </c>
      <c r="G192" s="218">
        <f t="shared" si="17"/>
        <v>345650</v>
      </c>
      <c r="H192" s="189">
        <f t="shared" si="14"/>
        <v>0.58640823286281951</v>
      </c>
      <c r="I192" s="219">
        <f>E192-G192</f>
        <v>192850</v>
      </c>
    </row>
    <row r="193" spans="1:9" x14ac:dyDescent="0.2">
      <c r="A193" s="145"/>
      <c r="B193" s="146">
        <v>1</v>
      </c>
      <c r="C193" s="147" t="s">
        <v>78</v>
      </c>
      <c r="D193" s="148">
        <v>21530.26</v>
      </c>
      <c r="E193" s="148">
        <v>18000</v>
      </c>
      <c r="F193" s="169">
        <f t="shared" si="13"/>
        <v>0.83603263499836977</v>
      </c>
      <c r="G193" s="170">
        <v>18000</v>
      </c>
      <c r="H193" s="171">
        <f t="shared" si="14"/>
        <v>0.83603263499836977</v>
      </c>
    </row>
    <row r="194" spans="1:9" x14ac:dyDescent="0.2">
      <c r="A194" s="107"/>
      <c r="B194" s="48">
        <f>B193+1</f>
        <v>2</v>
      </c>
      <c r="C194" s="52" t="s">
        <v>121</v>
      </c>
      <c r="D194" s="97">
        <v>161431.32</v>
      </c>
      <c r="E194" s="97">
        <v>140000</v>
      </c>
      <c r="F194" s="173">
        <f t="shared" si="13"/>
        <v>0.86724187103221351</v>
      </c>
      <c r="G194" s="161">
        <v>120000</v>
      </c>
      <c r="H194" s="174">
        <f t="shared" si="14"/>
        <v>0.74335017517046875</v>
      </c>
    </row>
    <row r="195" spans="1:9" x14ac:dyDescent="0.2">
      <c r="A195" s="107"/>
      <c r="B195" s="48">
        <f t="shared" ref="B195:B200" si="18">B194+1</f>
        <v>3</v>
      </c>
      <c r="C195" s="46" t="s">
        <v>119</v>
      </c>
      <c r="D195" s="97">
        <v>46486.05</v>
      </c>
      <c r="E195" s="97">
        <v>40000</v>
      </c>
      <c r="F195" s="173">
        <f t="shared" si="13"/>
        <v>0.86047319572215741</v>
      </c>
      <c r="G195" s="161">
        <v>35000</v>
      </c>
      <c r="H195" s="174">
        <f t="shared" si="14"/>
        <v>0.75291404625688774</v>
      </c>
    </row>
    <row r="196" spans="1:9" ht="13.9" customHeight="1" x14ac:dyDescent="0.2">
      <c r="A196" s="107"/>
      <c r="B196" s="48">
        <f t="shared" si="18"/>
        <v>4</v>
      </c>
      <c r="C196" s="46" t="s">
        <v>111</v>
      </c>
      <c r="D196" s="97">
        <v>20260.48</v>
      </c>
      <c r="E196" s="97">
        <v>18000</v>
      </c>
      <c r="F196" s="173">
        <f t="shared" si="13"/>
        <v>0.88842909940929338</v>
      </c>
      <c r="G196" s="161">
        <v>5000</v>
      </c>
      <c r="H196" s="174">
        <f t="shared" si="14"/>
        <v>0.24678586094702593</v>
      </c>
    </row>
    <row r="197" spans="1:9" x14ac:dyDescent="0.2">
      <c r="A197" s="107"/>
      <c r="B197" s="48">
        <f t="shared" si="18"/>
        <v>5</v>
      </c>
      <c r="C197" s="46" t="s">
        <v>113</v>
      </c>
      <c r="D197" s="97">
        <v>12220.8</v>
      </c>
      <c r="E197" s="97">
        <v>18000</v>
      </c>
      <c r="F197" s="173">
        <f t="shared" si="13"/>
        <v>1.4728986645718776</v>
      </c>
      <c r="G197" s="161">
        <v>10000</v>
      </c>
      <c r="H197" s="174">
        <f t="shared" si="14"/>
        <v>0.81827703587326528</v>
      </c>
    </row>
    <row r="198" spans="1:9" x14ac:dyDescent="0.2">
      <c r="A198" s="107"/>
      <c r="B198" s="48">
        <f t="shared" si="18"/>
        <v>6</v>
      </c>
      <c r="C198" s="46" t="s">
        <v>234</v>
      </c>
      <c r="D198" s="97">
        <v>18150</v>
      </c>
      <c r="E198" s="97">
        <v>25000</v>
      </c>
      <c r="F198" s="173">
        <f t="shared" si="13"/>
        <v>1.3774104683195592</v>
      </c>
      <c r="G198" s="161">
        <v>18150</v>
      </c>
      <c r="H198" s="174">
        <f t="shared" si="14"/>
        <v>1</v>
      </c>
    </row>
    <row r="199" spans="1:9" x14ac:dyDescent="0.2">
      <c r="A199" s="107"/>
      <c r="B199" s="48">
        <f t="shared" si="18"/>
        <v>7</v>
      </c>
      <c r="C199" s="98" t="s">
        <v>219</v>
      </c>
      <c r="D199" s="97">
        <v>4500</v>
      </c>
      <c r="E199" s="97">
        <v>4500</v>
      </c>
      <c r="F199" s="173">
        <f t="shared" si="13"/>
        <v>1</v>
      </c>
      <c r="G199" s="97">
        <v>4500</v>
      </c>
      <c r="H199" s="174">
        <f t="shared" si="14"/>
        <v>1</v>
      </c>
    </row>
    <row r="200" spans="1:9" x14ac:dyDescent="0.2">
      <c r="A200" s="107"/>
      <c r="B200" s="48">
        <f t="shared" si="18"/>
        <v>8</v>
      </c>
      <c r="C200" s="46" t="s">
        <v>103</v>
      </c>
      <c r="D200" s="97">
        <v>107365.57</v>
      </c>
      <c r="E200" s="97">
        <v>110000</v>
      </c>
      <c r="F200" s="173">
        <f t="shared" si="13"/>
        <v>1.0245370093969604</v>
      </c>
      <c r="G200" s="161">
        <v>65000</v>
      </c>
      <c r="H200" s="174">
        <f t="shared" si="14"/>
        <v>0.60540823282547651</v>
      </c>
    </row>
    <row r="201" spans="1:9" ht="13.5" thickBot="1" x14ac:dyDescent="0.25">
      <c r="A201" s="175"/>
      <c r="B201" s="176">
        <v>9</v>
      </c>
      <c r="C201" s="94" t="s">
        <v>218</v>
      </c>
      <c r="D201" s="190">
        <v>197491.31</v>
      </c>
      <c r="E201" s="190">
        <v>165000</v>
      </c>
      <c r="F201" s="179">
        <f t="shared" si="13"/>
        <v>0.83547979908584336</v>
      </c>
      <c r="G201" s="180">
        <v>70000</v>
      </c>
      <c r="H201" s="181">
        <f t="shared" si="14"/>
        <v>0.3544459753697517</v>
      </c>
    </row>
    <row r="202" spans="1:9" ht="13.5" thickBot="1" x14ac:dyDescent="0.25">
      <c r="A202" s="215" t="s">
        <v>146</v>
      </c>
      <c r="B202" s="216"/>
      <c r="C202" s="217" t="s">
        <v>284</v>
      </c>
      <c r="D202" s="218">
        <f>SUM(D203:D204)</f>
        <v>15560994.040000001</v>
      </c>
      <c r="E202" s="218">
        <f>SUM(E203:E204)</f>
        <v>15730000</v>
      </c>
      <c r="F202" s="218">
        <f t="shared" ref="F202:G202" si="19">SUM(F203:F204)</f>
        <v>2.0223570814435177</v>
      </c>
      <c r="G202" s="218">
        <f t="shared" si="19"/>
        <v>12546000</v>
      </c>
      <c r="H202" s="189">
        <f t="shared" si="14"/>
        <v>0.80624669399333559</v>
      </c>
      <c r="I202" s="219">
        <f>E202-G202</f>
        <v>3184000</v>
      </c>
    </row>
    <row r="203" spans="1:9" x14ac:dyDescent="0.2">
      <c r="A203" s="145"/>
      <c r="B203" s="146">
        <v>1</v>
      </c>
      <c r="C203" s="147" t="s">
        <v>12</v>
      </c>
      <c r="D203" s="148">
        <v>13356612.9</v>
      </c>
      <c r="E203" s="148">
        <v>13500000</v>
      </c>
      <c r="F203" s="169">
        <f t="shared" si="13"/>
        <v>1.0107352890342431</v>
      </c>
      <c r="G203" s="170">
        <v>10764000</v>
      </c>
      <c r="H203" s="171">
        <f t="shared" si="14"/>
        <v>0.80589293712330312</v>
      </c>
    </row>
    <row r="204" spans="1:9" ht="13.5" thickBot="1" x14ac:dyDescent="0.25">
      <c r="A204" s="175"/>
      <c r="B204" s="176">
        <v>2</v>
      </c>
      <c r="C204" s="94" t="s">
        <v>79</v>
      </c>
      <c r="D204" s="190">
        <v>2204381.14</v>
      </c>
      <c r="E204" s="190">
        <v>2230000</v>
      </c>
      <c r="F204" s="179">
        <f t="shared" si="13"/>
        <v>1.0116217924092745</v>
      </c>
      <c r="G204" s="180">
        <v>1782000</v>
      </c>
      <c r="H204" s="181">
        <f t="shared" si="14"/>
        <v>0.80839014980866686</v>
      </c>
    </row>
    <row r="205" spans="1:9" ht="13.5" thickBot="1" x14ac:dyDescent="0.25">
      <c r="A205" s="215" t="s">
        <v>175</v>
      </c>
      <c r="B205" s="216"/>
      <c r="C205" s="217" t="s">
        <v>285</v>
      </c>
      <c r="D205" s="218">
        <f>SUM(D206:D207)</f>
        <v>313642.78999999998</v>
      </c>
      <c r="E205" s="218">
        <f>SUM(E206:E207)</f>
        <v>280000</v>
      </c>
      <c r="F205" s="218">
        <f t="shared" ref="F205:G205" si="20">SUM(F206:F207)</f>
        <v>1.5393088571912203</v>
      </c>
      <c r="G205" s="218">
        <f t="shared" si="20"/>
        <v>180000</v>
      </c>
      <c r="H205" s="189">
        <f t="shared" si="14"/>
        <v>0.57390128432411924</v>
      </c>
      <c r="I205" s="219">
        <f>E205-G205</f>
        <v>100000</v>
      </c>
    </row>
    <row r="206" spans="1:9" x14ac:dyDescent="0.2">
      <c r="A206" s="145"/>
      <c r="B206" s="146">
        <v>1</v>
      </c>
      <c r="C206" s="147" t="s">
        <v>81</v>
      </c>
      <c r="D206" s="148">
        <v>262542.65999999997</v>
      </c>
      <c r="E206" s="148">
        <v>250000</v>
      </c>
      <c r="F206" s="169">
        <f t="shared" si="13"/>
        <v>0.95222620201989283</v>
      </c>
      <c r="G206" s="170">
        <v>150000</v>
      </c>
      <c r="H206" s="171">
        <f t="shared" ref="H206:H218" si="21">G206/D206</f>
        <v>0.57133572121193565</v>
      </c>
    </row>
    <row r="207" spans="1:9" ht="13.5" thickBot="1" x14ac:dyDescent="0.25">
      <c r="A207" s="175"/>
      <c r="B207" s="176">
        <v>2</v>
      </c>
      <c r="C207" s="94" t="s">
        <v>92</v>
      </c>
      <c r="D207" s="190">
        <v>51100.13</v>
      </c>
      <c r="E207" s="190">
        <v>30000</v>
      </c>
      <c r="F207" s="179">
        <f t="shared" si="13"/>
        <v>0.58708265517132741</v>
      </c>
      <c r="G207" s="180">
        <v>30000</v>
      </c>
      <c r="H207" s="181">
        <f t="shared" si="21"/>
        <v>0.58708265517132741</v>
      </c>
    </row>
    <row r="208" spans="1:9" ht="13.5" thickBot="1" x14ac:dyDescent="0.25">
      <c r="A208" s="90" t="s">
        <v>176</v>
      </c>
      <c r="B208" s="59"/>
      <c r="C208" s="66" t="s">
        <v>286</v>
      </c>
      <c r="D208" s="183">
        <f>SUM(D209:D213)</f>
        <v>572056.02</v>
      </c>
      <c r="E208" s="183">
        <f>SUM(E209:E213)</f>
        <v>65000</v>
      </c>
      <c r="F208" s="183">
        <f t="shared" ref="F208:G208" si="22">SUM(F209:F213)</f>
        <v>0.33091958242150188</v>
      </c>
      <c r="G208" s="183">
        <f t="shared" si="22"/>
        <v>75000</v>
      </c>
      <c r="H208" s="166">
        <f t="shared" si="21"/>
        <v>0.1311060409782944</v>
      </c>
      <c r="I208" s="219">
        <f>E208-G208</f>
        <v>-10000</v>
      </c>
    </row>
    <row r="209" spans="1:10" x14ac:dyDescent="0.2">
      <c r="A209" s="145"/>
      <c r="B209" s="146">
        <v>1</v>
      </c>
      <c r="C209" s="147" t="s">
        <v>292</v>
      </c>
      <c r="D209" s="148">
        <v>18145.47</v>
      </c>
      <c r="E209" s="148">
        <v>5000</v>
      </c>
      <c r="F209" s="169">
        <v>0</v>
      </c>
      <c r="G209" s="170">
        <v>8000</v>
      </c>
      <c r="H209" s="171">
        <f t="shared" si="21"/>
        <v>0.44088138802687388</v>
      </c>
    </row>
    <row r="210" spans="1:10" x14ac:dyDescent="0.2">
      <c r="A210" s="107"/>
      <c r="B210" s="48">
        <v>2</v>
      </c>
      <c r="C210" s="46" t="s">
        <v>150</v>
      </c>
      <c r="D210" s="97">
        <v>43693.75</v>
      </c>
      <c r="E210" s="97">
        <v>10000</v>
      </c>
      <c r="F210" s="173">
        <f t="shared" si="13"/>
        <v>0.22886568445143757</v>
      </c>
      <c r="G210" s="161">
        <v>10000</v>
      </c>
      <c r="H210" s="174">
        <f t="shared" si="21"/>
        <v>0.22886568445143757</v>
      </c>
    </row>
    <row r="211" spans="1:10" x14ac:dyDescent="0.2">
      <c r="A211" s="107"/>
      <c r="B211" s="48">
        <v>3</v>
      </c>
      <c r="C211" s="46" t="s">
        <v>276</v>
      </c>
      <c r="D211" s="97">
        <v>20279.61</v>
      </c>
      <c r="E211" s="97">
        <v>0</v>
      </c>
      <c r="F211" s="173">
        <f t="shared" si="13"/>
        <v>0</v>
      </c>
      <c r="G211" s="161">
        <v>5000</v>
      </c>
      <c r="H211" s="174">
        <f t="shared" si="21"/>
        <v>0.24655306487649417</v>
      </c>
    </row>
    <row r="212" spans="1:10" x14ac:dyDescent="0.2">
      <c r="A212" s="107"/>
      <c r="B212" s="48">
        <v>4</v>
      </c>
      <c r="C212" s="46" t="s">
        <v>148</v>
      </c>
      <c r="D212" s="97">
        <v>0</v>
      </c>
      <c r="E212" s="97">
        <v>0</v>
      </c>
      <c r="F212" s="173">
        <v>0</v>
      </c>
      <c r="G212" s="161">
        <v>2000</v>
      </c>
      <c r="H212" s="174">
        <v>0</v>
      </c>
    </row>
    <row r="213" spans="1:10" ht="13.5" thickBot="1" x14ac:dyDescent="0.25">
      <c r="A213" s="175"/>
      <c r="B213" s="176">
        <v>5</v>
      </c>
      <c r="C213" s="94" t="s">
        <v>244</v>
      </c>
      <c r="D213" s="190">
        <v>489937.19</v>
      </c>
      <c r="E213" s="190">
        <v>50000</v>
      </c>
      <c r="F213" s="179">
        <f t="shared" si="13"/>
        <v>0.10205389797006428</v>
      </c>
      <c r="G213" s="190">
        <v>50000</v>
      </c>
      <c r="H213" s="181">
        <f t="shared" si="21"/>
        <v>0.10205389797006428</v>
      </c>
    </row>
    <row r="214" spans="1:10" s="50" customFormat="1" ht="13.5" thickBot="1" x14ac:dyDescent="0.25">
      <c r="A214" s="90" t="s">
        <v>295</v>
      </c>
      <c r="B214" s="197"/>
      <c r="C214" s="66" t="s">
        <v>287</v>
      </c>
      <c r="D214" s="198">
        <f>+D215</f>
        <v>489931</v>
      </c>
      <c r="E214" s="198">
        <f>+E215</f>
        <v>500000</v>
      </c>
      <c r="F214" s="198">
        <f t="shared" ref="F214:G214" si="23">+F215</f>
        <v>1.0205518736311847</v>
      </c>
      <c r="G214" s="198">
        <f t="shared" si="23"/>
        <v>50000</v>
      </c>
      <c r="H214" s="166">
        <f t="shared" si="21"/>
        <v>0.10205518736311849</v>
      </c>
      <c r="I214" s="219">
        <f>E214-G214</f>
        <v>450000</v>
      </c>
      <c r="J214" s="144"/>
    </row>
    <row r="215" spans="1:10" ht="13.5" thickBot="1" x14ac:dyDescent="0.25">
      <c r="A215" s="90" t="s">
        <v>117</v>
      </c>
      <c r="B215" s="63">
        <v>1</v>
      </c>
      <c r="C215" s="59" t="s">
        <v>127</v>
      </c>
      <c r="D215" s="201">
        <v>489931</v>
      </c>
      <c r="E215" s="201">
        <v>500000</v>
      </c>
      <c r="F215" s="202">
        <f t="shared" si="13"/>
        <v>1.0205518736311847</v>
      </c>
      <c r="G215" s="187">
        <v>50000</v>
      </c>
      <c r="H215" s="166">
        <f t="shared" si="21"/>
        <v>0.10205518736311849</v>
      </c>
    </row>
    <row r="216" spans="1:10" ht="25.15" customHeight="1" thickBot="1" x14ac:dyDescent="0.25">
      <c r="A216" s="116" t="s">
        <v>296</v>
      </c>
      <c r="B216" s="92"/>
      <c r="C216" s="73" t="s">
        <v>71</v>
      </c>
      <c r="D216" s="93">
        <f>SUM(D57)</f>
        <v>32527155.890000001</v>
      </c>
      <c r="E216" s="93">
        <f>SUM(E57)</f>
        <v>29925789.960000001</v>
      </c>
      <c r="F216" s="199">
        <f t="shared" si="13"/>
        <v>0.92002479593367237</v>
      </c>
      <c r="G216" s="93">
        <f>SUM(G57)</f>
        <v>21956364.824000001</v>
      </c>
      <c r="H216" s="200">
        <f t="shared" si="21"/>
        <v>0.67501643544402745</v>
      </c>
      <c r="I216" s="219">
        <f>E216-G216</f>
        <v>7969425.1359999999</v>
      </c>
    </row>
    <row r="217" spans="1:10" ht="18" customHeight="1" thickBot="1" x14ac:dyDescent="0.25">
      <c r="A217" s="112" t="s">
        <v>296</v>
      </c>
      <c r="B217" s="81"/>
      <c r="C217" s="66" t="s">
        <v>186</v>
      </c>
      <c r="D217" s="75">
        <f>+D63+D98+D136+D171+D179+D188+D192+D202+D205+D208+D214</f>
        <v>30829436.929000001</v>
      </c>
      <c r="E217" s="75">
        <f>E63+E98+E136+E171+E179+E188+E192+E202+E205+E208+E214</f>
        <v>29852982</v>
      </c>
      <c r="F217" s="131">
        <f t="shared" si="13"/>
        <v>0.96832718900287507</v>
      </c>
      <c r="G217" s="75">
        <f>G63+G98+G136+G171+G179+G188+G192+G202+G205+G208+G214</f>
        <v>21945063.640000001</v>
      </c>
      <c r="H217" s="133">
        <f t="shared" si="21"/>
        <v>0.71182174655149699</v>
      </c>
      <c r="I217" s="219">
        <f>E217-G217</f>
        <v>7907918.3599999994</v>
      </c>
    </row>
    <row r="218" spans="1:10" ht="22.9" customHeight="1" thickBot="1" x14ac:dyDescent="0.25">
      <c r="A218" s="116" t="s">
        <v>297</v>
      </c>
      <c r="B218" s="92" t="s">
        <v>117</v>
      </c>
      <c r="C218" s="73" t="s">
        <v>104</v>
      </c>
      <c r="D218" s="93">
        <f t="shared" ref="D218:F218" si="24">+D216-D217</f>
        <v>1697718.9609999992</v>
      </c>
      <c r="E218" s="93">
        <f t="shared" si="24"/>
        <v>72807.960000000894</v>
      </c>
      <c r="F218" s="93">
        <f t="shared" si="24"/>
        <v>-4.8302393069202698E-2</v>
      </c>
      <c r="G218" s="93">
        <f>+G216-G217</f>
        <v>11301.184000000358</v>
      </c>
      <c r="H218" s="133">
        <f t="shared" si="21"/>
        <v>6.6566871547123884E-3</v>
      </c>
    </row>
    <row r="219" spans="1:10" ht="22.9" customHeight="1" x14ac:dyDescent="0.2">
      <c r="A219" s="111"/>
      <c r="B219" s="123"/>
      <c r="C219" s="124"/>
      <c r="D219" s="104"/>
      <c r="E219" s="104"/>
      <c r="H219" s="134"/>
    </row>
    <row r="220" spans="1:10" ht="15" customHeight="1" x14ac:dyDescent="0.2">
      <c r="H220" s="135"/>
    </row>
    <row r="221" spans="1:10" customFormat="1" ht="22.5" customHeight="1" x14ac:dyDescent="0.2">
      <c r="A221" s="121" t="s">
        <v>301</v>
      </c>
      <c r="D221" s="152"/>
      <c r="E221" s="152"/>
      <c r="F221" s="129"/>
      <c r="G221" s="140"/>
      <c r="H221" s="135"/>
      <c r="I221" s="219"/>
      <c r="J221" s="141"/>
    </row>
    <row r="222" spans="1:10" customFormat="1" ht="18.75" customHeight="1" x14ac:dyDescent="0.2">
      <c r="A222" s="121" t="s">
        <v>302</v>
      </c>
      <c r="D222" s="152"/>
      <c r="E222" s="152"/>
      <c r="F222" s="129"/>
      <c r="G222" s="140"/>
      <c r="H222" s="135"/>
      <c r="I222" s="219"/>
      <c r="J222" s="141"/>
    </row>
    <row r="223" spans="1:10" customFormat="1" ht="24" customHeight="1" x14ac:dyDescent="0.2">
      <c r="A223" s="222" t="s">
        <v>299</v>
      </c>
      <c r="D223" s="152"/>
      <c r="E223" s="152"/>
      <c r="F223" s="129"/>
      <c r="G223" s="140"/>
      <c r="H223" s="135"/>
      <c r="I223" s="219"/>
      <c r="J223" s="141"/>
    </row>
    <row r="224" spans="1:10" customFormat="1" ht="19.149999999999999" customHeight="1" x14ac:dyDescent="0.25">
      <c r="A224" s="122"/>
      <c r="D224" s="153" t="s">
        <v>193</v>
      </c>
      <c r="E224" s="153"/>
      <c r="F224" s="129"/>
      <c r="G224" s="140"/>
      <c r="H224" s="135"/>
      <c r="I224" s="219"/>
      <c r="J224" s="141"/>
    </row>
    <row r="225" spans="1:10" customFormat="1" ht="16.899999999999999" customHeight="1" x14ac:dyDescent="0.25">
      <c r="A225" s="118"/>
      <c r="C225" s="126"/>
      <c r="D225" s="153" t="s">
        <v>194</v>
      </c>
      <c r="E225" s="153"/>
      <c r="F225" s="129"/>
      <c r="G225" s="140"/>
      <c r="H225" s="135"/>
      <c r="I225" s="219"/>
      <c r="J225" s="141"/>
    </row>
    <row r="227" spans="1:10" x14ac:dyDescent="0.2">
      <c r="D227" s="125"/>
      <c r="E227" s="127"/>
    </row>
  </sheetData>
  <mergeCells count="1">
    <mergeCell ref="A8:C8"/>
  </mergeCells>
  <pageMargins left="0.51181102362204722" right="0.11811023622047245" top="0.55118110236220474" bottom="0.94488188976377963" header="0.31496062992125984" footer="0.31496062992125984"/>
  <pageSetup paperSize="9" scale="90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2020-05-29T06:32:25Z</cp:lastPrinted>
  <dcterms:created xsi:type="dcterms:W3CDTF">2011-10-12T06:43:57Z</dcterms:created>
  <dcterms:modified xsi:type="dcterms:W3CDTF">2020-05-29T07:00:44Z</dcterms:modified>
</cp:coreProperties>
</file>