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slav.barada\Desktop\finacije izvješće\"/>
    </mc:Choice>
  </mc:AlternateContent>
  <xr:revisionPtr revIDLastSave="0" documentId="13_ncr:1_{A7D8F42D-C084-4CC2-B3DF-ADF21296AA3D}" xr6:coauthVersionLast="45" xr6:coauthVersionMax="45" xr10:uidLastSave="{00000000-0000-0000-0000-000000000000}"/>
  <bookViews>
    <workbookView xWindow="-120" yWindow="-120" windowWidth="29040" windowHeight="15840" tabRatio="511" firstSheet="1" activeTab="1" xr2:uid="{00000000-000D-0000-FFFF-FFFF00000000}"/>
  </bookViews>
  <sheets>
    <sheet name="PLAN RASHODA 2013." sheetId="1" r:id="rId1"/>
    <sheet name="Sheet1" sheetId="4" r:id="rId2"/>
    <sheet name="Sheet2" sheetId="5" r:id="rId3"/>
  </sheets>
  <definedNames>
    <definedName name="_xlnm._FilterDatabase" localSheetId="1" hidden="1">Sheet1!$C$1:$C$229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6" i="4" l="1"/>
  <c r="E209" i="4"/>
  <c r="E215" i="4"/>
  <c r="E43" i="4"/>
  <c r="F165" i="4" l="1"/>
  <c r="F168" i="4"/>
  <c r="E25" i="4"/>
  <c r="E28" i="4"/>
  <c r="E31" i="4"/>
  <c r="E20" i="4"/>
  <c r="E30" i="4"/>
  <c r="F41" i="4"/>
  <c r="E19" i="4"/>
  <c r="E34" i="4"/>
  <c r="E23" i="4"/>
  <c r="E24" i="4"/>
  <c r="E17" i="4"/>
  <c r="E12" i="4"/>
  <c r="E33" i="4"/>
  <c r="E35" i="4"/>
  <c r="E172" i="4" l="1"/>
  <c r="E203" i="4"/>
  <c r="F143" i="4"/>
  <c r="F144" i="4"/>
  <c r="F146" i="4"/>
  <c r="F147" i="4"/>
  <c r="F148" i="4"/>
  <c r="F152" i="4"/>
  <c r="F153" i="4"/>
  <c r="F154" i="4"/>
  <c r="F155" i="4"/>
  <c r="F156" i="4"/>
  <c r="F157" i="4"/>
  <c r="F158" i="4"/>
  <c r="F159" i="4"/>
  <c r="F161" i="4"/>
  <c r="F162" i="4"/>
  <c r="F163" i="4"/>
  <c r="F164" i="4"/>
  <c r="F166" i="4"/>
  <c r="F167" i="4"/>
  <c r="F169" i="4"/>
  <c r="F140" i="4"/>
  <c r="E102" i="4"/>
  <c r="F149" i="4" l="1"/>
  <c r="F145" i="4"/>
  <c r="F142" i="4"/>
  <c r="F141" i="4"/>
  <c r="E55" i="4"/>
  <c r="E54" i="4"/>
  <c r="D43" i="4"/>
  <c r="F42" i="4"/>
  <c r="E14" i="4"/>
  <c r="E40" i="4"/>
  <c r="E193" i="4" l="1"/>
  <c r="F43" i="4"/>
  <c r="D11" i="4"/>
  <c r="E39" i="4" l="1"/>
  <c r="E52" i="4"/>
  <c r="E50" i="4"/>
  <c r="F50" i="4" s="1"/>
  <c r="F28" i="4"/>
  <c r="F23" i="4"/>
  <c r="E22" i="4"/>
  <c r="F22" i="4" s="1"/>
  <c r="E21" i="4"/>
  <c r="F21" i="4" s="1"/>
  <c r="F16" i="4"/>
  <c r="F15" i="4"/>
  <c r="F95" i="4"/>
  <c r="F94" i="4"/>
  <c r="F34" i="4"/>
  <c r="F32" i="4"/>
  <c r="F13" i="4"/>
  <c r="F18" i="4"/>
  <c r="F20" i="4"/>
  <c r="F24" i="4"/>
  <c r="F29" i="4"/>
  <c r="F33" i="4"/>
  <c r="F45" i="4"/>
  <c r="F46" i="4"/>
  <c r="F53" i="4"/>
  <c r="F54" i="4"/>
  <c r="F64" i="4"/>
  <c r="F65" i="4"/>
  <c r="F66" i="4"/>
  <c r="F67" i="4"/>
  <c r="F68" i="4"/>
  <c r="F69" i="4"/>
  <c r="F71" i="4"/>
  <c r="F72" i="4"/>
  <c r="F73" i="4"/>
  <c r="F74" i="4"/>
  <c r="F75" i="4"/>
  <c r="F77" i="4"/>
  <c r="F78" i="4"/>
  <c r="F79" i="4"/>
  <c r="F80" i="4"/>
  <c r="F81" i="4"/>
  <c r="F82" i="4"/>
  <c r="F83" i="4"/>
  <c r="F85" i="4"/>
  <c r="F86" i="4"/>
  <c r="F87" i="4"/>
  <c r="F88" i="4"/>
  <c r="F89" i="4"/>
  <c r="F90" i="4"/>
  <c r="F93" i="4"/>
  <c r="F101" i="4"/>
  <c r="F102" i="4"/>
  <c r="F103" i="4"/>
  <c r="F104" i="4"/>
  <c r="F105" i="4"/>
  <c r="F107" i="4"/>
  <c r="F108" i="4"/>
  <c r="F109" i="4"/>
  <c r="F110" i="4"/>
  <c r="F111" i="4"/>
  <c r="F112" i="4"/>
  <c r="F113" i="4"/>
  <c r="F114" i="4"/>
  <c r="F115" i="4"/>
  <c r="F117" i="4"/>
  <c r="F118" i="4"/>
  <c r="F119" i="4"/>
  <c r="F122" i="4"/>
  <c r="F123" i="4"/>
  <c r="F136" i="4"/>
  <c r="F138" i="4"/>
  <c r="F139" i="4"/>
  <c r="F160" i="4"/>
  <c r="F170" i="4"/>
  <c r="F173" i="4"/>
  <c r="F174" i="4"/>
  <c r="F175" i="4"/>
  <c r="F176" i="4"/>
  <c r="F177" i="4"/>
  <c r="F178" i="4"/>
  <c r="F179" i="4"/>
  <c r="F181" i="4"/>
  <c r="F183" i="4"/>
  <c r="F185" i="4"/>
  <c r="F187" i="4"/>
  <c r="F190" i="4"/>
  <c r="F191" i="4"/>
  <c r="F196" i="4"/>
  <c r="F198" i="4"/>
  <c r="F200" i="4"/>
  <c r="F202" i="4"/>
  <c r="F204" i="4"/>
  <c r="F210" i="4"/>
  <c r="F212" i="4"/>
  <c r="F214" i="4"/>
  <c r="F216" i="4"/>
  <c r="F25" i="4"/>
  <c r="F27" i="4"/>
  <c r="F26" i="4"/>
  <c r="F211" i="4"/>
  <c r="F208" i="4"/>
  <c r="F207" i="4"/>
  <c r="F205" i="4"/>
  <c r="F201" i="4"/>
  <c r="F199" i="4"/>
  <c r="F197" i="4"/>
  <c r="F195" i="4"/>
  <c r="F194" i="4"/>
  <c r="F188" i="4"/>
  <c r="F186" i="4"/>
  <c r="F184" i="4"/>
  <c r="F182" i="4"/>
  <c r="F171" i="4"/>
  <c r="F151" i="4"/>
  <c r="F150" i="4"/>
  <c r="F121" i="4"/>
  <c r="F120" i="4"/>
  <c r="F116" i="4"/>
  <c r="F106" i="4"/>
  <c r="F100" i="4"/>
  <c r="E98" i="4"/>
  <c r="F97" i="4"/>
  <c r="F96" i="4"/>
  <c r="F92" i="4"/>
  <c r="F91" i="4"/>
  <c r="F84" i="4"/>
  <c r="F76" i="4"/>
  <c r="F70" i="4"/>
  <c r="E56" i="4"/>
  <c r="F56" i="4" s="1"/>
  <c r="F55" i="4"/>
  <c r="E47" i="4"/>
  <c r="F47" i="4" s="1"/>
  <c r="E48" i="4"/>
  <c r="F48" i="4" s="1"/>
  <c r="F40" i="4"/>
  <c r="F39" i="4"/>
  <c r="F38" i="4"/>
  <c r="F37" i="4"/>
  <c r="F36" i="4"/>
  <c r="F35" i="4"/>
  <c r="F31" i="4"/>
  <c r="F30" i="4"/>
  <c r="F19" i="4"/>
  <c r="F17" i="4"/>
  <c r="F14" i="4"/>
  <c r="E51" i="4" l="1"/>
  <c r="F12" i="4"/>
  <c r="E11" i="4"/>
  <c r="F52" i="4"/>
  <c r="E137" i="4"/>
  <c r="F99" i="4"/>
  <c r="E180" i="4"/>
  <c r="F192" i="4"/>
  <c r="E63" i="4"/>
  <c r="D189" i="4"/>
  <c r="F189" i="4" s="1"/>
  <c r="D203" i="4"/>
  <c r="F203" i="4" s="1"/>
  <c r="D206" i="4"/>
  <c r="D209" i="4"/>
  <c r="F209" i="4" s="1"/>
  <c r="D63" i="4"/>
  <c r="D98" i="4"/>
  <c r="F98" i="4" s="1"/>
  <c r="D137" i="4"/>
  <c r="D180" i="4"/>
  <c r="D193" i="4"/>
  <c r="F193" i="4" s="1"/>
  <c r="D172" i="4"/>
  <c r="F172" i="4" s="1"/>
  <c r="F137" i="4" l="1"/>
  <c r="F63" i="4"/>
  <c r="E218" i="4"/>
  <c r="F180" i="4"/>
  <c r="E62" i="4"/>
  <c r="F206" i="4"/>
  <c r="F11" i="4" l="1"/>
  <c r="D215" i="4" l="1"/>
  <c r="D51" i="4"/>
  <c r="F51" i="4" s="1"/>
  <c r="D49" i="4"/>
  <c r="E49" i="4" s="1"/>
  <c r="D10" i="4" l="1"/>
  <c r="F215" i="4"/>
  <c r="D218" i="4"/>
  <c r="D62" i="4"/>
  <c r="E10" i="4" l="1"/>
  <c r="F49" i="4"/>
  <c r="F218" i="4"/>
  <c r="F62" i="4"/>
  <c r="D57" i="4"/>
  <c r="D217" i="4" s="1"/>
  <c r="D219" i="4" s="1"/>
  <c r="F10" i="4" l="1"/>
  <c r="E57" i="4"/>
  <c r="B195" i="4"/>
  <c r="B196" i="4" s="1"/>
  <c r="B197" i="4" s="1"/>
  <c r="B198" i="4" s="1"/>
  <c r="B199" i="4" s="1"/>
  <c r="B200" i="4" s="1"/>
  <c r="B201" i="4" s="1"/>
  <c r="E217" i="4" l="1"/>
  <c r="F57" i="4"/>
  <c r="N7" i="1"/>
  <c r="K8" i="1"/>
  <c r="N8" i="1" s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27" i="1"/>
  <c r="N27" i="1" s="1"/>
  <c r="N28" i="1"/>
  <c r="N29" i="1"/>
  <c r="N30" i="1"/>
  <c r="N31" i="1"/>
  <c r="N32" i="1"/>
  <c r="N33" i="1"/>
  <c r="N34" i="1"/>
  <c r="N35" i="1"/>
  <c r="K36" i="1"/>
  <c r="N37" i="1"/>
  <c r="N38" i="1"/>
  <c r="N39" i="1"/>
  <c r="N40" i="1"/>
  <c r="N41" i="1"/>
  <c r="L42" i="1"/>
  <c r="N42" i="1" s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M61" i="1"/>
  <c r="N61" i="1" s="1"/>
  <c r="N62" i="1"/>
  <c r="N63" i="1"/>
  <c r="M64" i="1"/>
  <c r="N64" i="1" s="1"/>
  <c r="B65" i="1"/>
  <c r="C65" i="1"/>
  <c r="D65" i="1"/>
  <c r="E65" i="1"/>
  <c r="F65" i="1"/>
  <c r="G65" i="1"/>
  <c r="H65" i="1"/>
  <c r="I65" i="1"/>
  <c r="J65" i="1"/>
  <c r="L65" i="1"/>
  <c r="F217" i="4" l="1"/>
  <c r="E219" i="4"/>
  <c r="F219" i="4" s="1"/>
  <c r="M65" i="1"/>
  <c r="K65" i="1"/>
  <c r="N36" i="1"/>
  <c r="N65" i="1" l="1"/>
</calcChain>
</file>

<file path=xl/sharedStrings.xml><?xml version="1.0" encoding="utf-8"?>
<sst xmlns="http://schemas.openxmlformats.org/spreadsheetml/2006/main" count="323" uniqueCount="305">
  <si>
    <t>ATS</t>
  </si>
  <si>
    <t>BRODOTROGIR</t>
  </si>
  <si>
    <t>ČISTOĆA</t>
  </si>
  <si>
    <t>DEPONIJ</t>
  </si>
  <si>
    <t>GROBLJE</t>
  </si>
  <si>
    <t>JPP</t>
  </si>
  <si>
    <t>MEDIJI</t>
  </si>
  <si>
    <t>RADIONA</t>
  </si>
  <si>
    <t>GRAD. ZELENILO</t>
  </si>
  <si>
    <t>J. RASVJETA</t>
  </si>
  <si>
    <t>TRŽ. I RIB.</t>
  </si>
  <si>
    <t>PROMETNE DJ.</t>
  </si>
  <si>
    <t>Bruto plaće</t>
  </si>
  <si>
    <t>UKUPNO</t>
  </si>
  <si>
    <t>Uredski materijal</t>
  </si>
  <si>
    <t>Električna energija</t>
  </si>
  <si>
    <t>Prijevozničke usluge</t>
  </si>
  <si>
    <t>Tr.sl.puta-dnevnice</t>
  </si>
  <si>
    <t>Tr.sl.puta-cestarina</t>
  </si>
  <si>
    <t>Tr.sl.puta-prijevoz</t>
  </si>
  <si>
    <t>Tr.sl.puta-smještaj</t>
  </si>
  <si>
    <t>Poštanske usluge</t>
  </si>
  <si>
    <t>Usluge fiksne telefonije</t>
  </si>
  <si>
    <t>Usluge mobilne telefonije</t>
  </si>
  <si>
    <t>Tekuće održavanje</t>
  </si>
  <si>
    <t>Najmovi i zakupi</t>
  </si>
  <si>
    <t>Zdravstveni pregledi</t>
  </si>
  <si>
    <t>Bankarske usluge</t>
  </si>
  <si>
    <t>Konzultantske usluge</t>
  </si>
  <si>
    <t>Usluge zaštite na radu</t>
  </si>
  <si>
    <t>Usluge procjene</t>
  </si>
  <si>
    <t>Premije osiguranja</t>
  </si>
  <si>
    <t>Komunalna i vodna naknada</t>
  </si>
  <si>
    <t>Održavanje software-a</t>
  </si>
  <si>
    <t>Grafičke usluge</t>
  </si>
  <si>
    <t>Građevinske usluge</t>
  </si>
  <si>
    <t>Ostale usluge</t>
  </si>
  <si>
    <t>Kotizacije za seminare</t>
  </si>
  <si>
    <t>Tečajevi za stručno usavršavanje</t>
  </si>
  <si>
    <t>Potpore radnicima</t>
  </si>
  <si>
    <t>Trošak reprezentacije</t>
  </si>
  <si>
    <t>Članarine</t>
  </si>
  <si>
    <t>Trošak stručne literature</t>
  </si>
  <si>
    <t>Financijski i izvanredni rashodi</t>
  </si>
  <si>
    <t>Zaštitarska služba</t>
  </si>
  <si>
    <t>Sredstva za čišćenje</t>
  </si>
  <si>
    <t>Trošak vode</t>
  </si>
  <si>
    <t>Leasing vozila</t>
  </si>
  <si>
    <t>Rezervni djelovi</t>
  </si>
  <si>
    <t>Filteri</t>
  </si>
  <si>
    <t>Akumulatori</t>
  </si>
  <si>
    <t>Vulkanizerske usluge</t>
  </si>
  <si>
    <t>Popravak hidraulike</t>
  </si>
  <si>
    <t>Strojna obrada</t>
  </si>
  <si>
    <t>Servis vatrogasnih aparata</t>
  </si>
  <si>
    <t>Bravarski repromaterijal</t>
  </si>
  <si>
    <t>Gorivo</t>
  </si>
  <si>
    <t>Mazivo</t>
  </si>
  <si>
    <t>Gume</t>
  </si>
  <si>
    <t>Zemlja</t>
  </si>
  <si>
    <t>Amortizacija</t>
  </si>
  <si>
    <t>Izvanredne intervencije</t>
  </si>
  <si>
    <t>Vanjske usluge</t>
  </si>
  <si>
    <t>Blokovi za naplatu i role za automat</t>
  </si>
  <si>
    <t xml:space="preserve">Bojanje </t>
  </si>
  <si>
    <t>Ostali troškovi</t>
  </si>
  <si>
    <t>Periodično ispitivanje vozila i opreme</t>
  </si>
  <si>
    <t>Tehnički pregledi i registracija vozila</t>
  </si>
  <si>
    <t>Sudske.pr.,odvj.usl.i j.biljež.naknade</t>
  </si>
  <si>
    <t>HTZ oprema i radna odjeća i obuća</t>
  </si>
  <si>
    <t>Reprodukcijski materijal</t>
  </si>
  <si>
    <t>UKUPNI PRIHODI</t>
  </si>
  <si>
    <t>Elektromaterijal</t>
  </si>
  <si>
    <t>MATERIJALNI TROŠKOVI:</t>
  </si>
  <si>
    <t>Troškovi usluga I.</t>
  </si>
  <si>
    <t>Troškovi usluga II.</t>
  </si>
  <si>
    <t>Troškovi vezani za službeni put</t>
  </si>
  <si>
    <t>Naknade troškova prijevoza zaposlenima</t>
  </si>
  <si>
    <t>Troškovi reprezentacije</t>
  </si>
  <si>
    <t>Doprinosi na plaće</t>
  </si>
  <si>
    <t>Dnevnice za službeni put</t>
  </si>
  <si>
    <t>Kamate</t>
  </si>
  <si>
    <t>Prihodi od parkinga</t>
  </si>
  <si>
    <t>Prihodi od magnetske kartice</t>
  </si>
  <si>
    <t>Prihodi od tržnice</t>
  </si>
  <si>
    <t>Prihodi od gradski radio</t>
  </si>
  <si>
    <t>Prihodi od pauka</t>
  </si>
  <si>
    <t>Prihodi od režije u najmu</t>
  </si>
  <si>
    <t>Prihodi od ribarnice</t>
  </si>
  <si>
    <t>Prihodi grobne naknade</t>
  </si>
  <si>
    <t>FINANCIJSKI PRIHODI:</t>
  </si>
  <si>
    <t>IZVANREDNI  PRIHODI :</t>
  </si>
  <si>
    <t>Negativne tečajne razlike po kreditima</t>
  </si>
  <si>
    <t>PRIHODI OD PRODAJE PROIZVODA I USLUGA:</t>
  </si>
  <si>
    <t>Vodna naknada</t>
  </si>
  <si>
    <t>Komunalna naknada</t>
  </si>
  <si>
    <t>R.B.</t>
  </si>
  <si>
    <t>UKUPNI PRIHODI POSLOVANJA:</t>
  </si>
  <si>
    <t>RASHODI POSLOVANJA:</t>
  </si>
  <si>
    <t>PRIHODI POSLOVANJA:</t>
  </si>
  <si>
    <t>Biljni i sadni materijal</t>
  </si>
  <si>
    <t>Vodoinstalacijski materijal</t>
  </si>
  <si>
    <t>Električna energija -opskrba</t>
  </si>
  <si>
    <t>Naknade članovima nadzornog odbora</t>
  </si>
  <si>
    <t>DOBITAK/(-)GUBITAK</t>
  </si>
  <si>
    <t>POZICIJA PLANA</t>
  </si>
  <si>
    <t>PLAN RASHODA 2013.g.</t>
  </si>
  <si>
    <t>Alati i pribor</t>
  </si>
  <si>
    <t>Prijevozničke usluge u cestovnom prometu, cestarine i dr.</t>
  </si>
  <si>
    <t>Naknade za korištenje ostalih prava , mediji</t>
  </si>
  <si>
    <t>Usluge održavanja software-a LIBUSOFT</t>
  </si>
  <si>
    <t>Troškovi stručne literature i tiska</t>
  </si>
  <si>
    <t>Ostale potpore i naknade radnicima</t>
  </si>
  <si>
    <t>Objava oglasa</t>
  </si>
  <si>
    <t>Auto ulja i maziva</t>
  </si>
  <si>
    <t>Materijal za čišćenje</t>
  </si>
  <si>
    <t>Građevinski materijal - KAMENI AGREGAT</t>
  </si>
  <si>
    <t xml:space="preserve"> </t>
  </si>
  <si>
    <t>Bravarski materijal</t>
  </si>
  <si>
    <t>Članarine udrugama i organizacijama i HGK</t>
  </si>
  <si>
    <t>Troškovi vode</t>
  </si>
  <si>
    <t xml:space="preserve">Upravni, sud.tr.i biljezi, pristojbe, por.na tvrtku) </t>
  </si>
  <si>
    <t>Prihodi od dotacija, darova i subvencije</t>
  </si>
  <si>
    <t>Zbrinjavanje životinjskih nusproizvoda</t>
  </si>
  <si>
    <t xml:space="preserve">Amortizacija </t>
  </si>
  <si>
    <t xml:space="preserve">Prihodi  ostalo  </t>
  </si>
  <si>
    <t>Prihodi od groblje (UKOPI,prijenos vlas.)</t>
  </si>
  <si>
    <t>Vrijednosno usklađivanje potraživanja</t>
  </si>
  <si>
    <t xml:space="preserve">Građevinski materijal </t>
  </si>
  <si>
    <t>Građevinski materijal - BETON</t>
  </si>
  <si>
    <t>Građevinski materija-KAMEN-RUBNJACI</t>
  </si>
  <si>
    <t xml:space="preserve">Zaštitna odjeća </t>
  </si>
  <si>
    <t>Zaštitna obuća</t>
  </si>
  <si>
    <t xml:space="preserve">Otpis sitnog inventara </t>
  </si>
  <si>
    <t>Usluge održavanja software-a - SMARTNET</t>
  </si>
  <si>
    <t>Bravarske usluge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</si>
  <si>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</si>
  <si>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</si>
  <si>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</si>
  <si>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</si>
  <si>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</si>
  <si>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</si>
  <si>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</si>
  <si>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</si>
  <si>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</si>
  <si>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</si>
  <si>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</si>
  <si>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Prihodi od deponija+zemlja iz iskopa</t>
  </si>
  <si>
    <t>Kazne, penali, naknade štete</t>
  </si>
  <si>
    <t>Geodetske usluge</t>
  </si>
  <si>
    <t>Neotpisana vrijednost otuđ.i rash.im.</t>
  </si>
  <si>
    <t>Uredski materijal i toneri</t>
  </si>
  <si>
    <t>Usluge pravnog savjetovanja</t>
  </si>
  <si>
    <t>Vrećice za otpad</t>
  </si>
  <si>
    <t xml:space="preserve">Otpis autoguma /autogume </t>
  </si>
  <si>
    <t>Rezervni dijelovi za strojeve /pile, traktore,trav./</t>
  </si>
  <si>
    <t>Usluge fiksne telefonije i interneta</t>
  </si>
  <si>
    <t>Usluge stručnog usavršavanja</t>
  </si>
  <si>
    <t>Prihodi od nakn.napl.otp.potraživanja</t>
  </si>
  <si>
    <t>Seminari, kotizacije i savjetovanje</t>
  </si>
  <si>
    <t>Komun.voz.za sakupotp /3m3-195</t>
  </si>
  <si>
    <t>Komun.vozilo za sakup.otpada (5m2) *2-750</t>
  </si>
  <si>
    <t>Specijalno kom.vozilo -čistilica-800</t>
  </si>
  <si>
    <t>Osobno vozilo *2/100</t>
  </si>
  <si>
    <t>računala i računalna oprema  85</t>
  </si>
  <si>
    <t>Radio oprema --20</t>
  </si>
  <si>
    <t>Usluge održavanja software-a  PAUK-RING</t>
  </si>
  <si>
    <t>Usluge održavanja sustava Wastecontrol</t>
  </si>
  <si>
    <t>Usluge održavanja software-a - PARKIS RAO</t>
  </si>
  <si>
    <t>Usluge blagdansko ukrašavanje</t>
  </si>
  <si>
    <t xml:space="preserve">Radio oprema  </t>
  </si>
  <si>
    <t>TROŠKOVI AMORTIZACIJE:/43/</t>
  </si>
  <si>
    <t>REZERVIRANJA TROŠKOVA /45/</t>
  </si>
  <si>
    <t>OSTALI TROŠKOVI:/46/</t>
  </si>
  <si>
    <t>NAKNADE TROŠKOVA RADNIKA I OST.MAT.</t>
  </si>
  <si>
    <t>XIV</t>
  </si>
  <si>
    <t>XV</t>
  </si>
  <si>
    <t>I</t>
  </si>
  <si>
    <t>R A S H O D I</t>
  </si>
  <si>
    <t xml:space="preserve">P R I H O D I </t>
  </si>
  <si>
    <t xml:space="preserve">Prihodi  gradsko zelenilo  </t>
  </si>
  <si>
    <t xml:space="preserve">Prihodi  javna rasvjeta </t>
  </si>
  <si>
    <t xml:space="preserve">Prihodi  čistači JPP  </t>
  </si>
  <si>
    <t xml:space="preserve">Prihodi  održavnja JPP  </t>
  </si>
  <si>
    <t xml:space="preserve">Prihodi  ostalo Grad (ost.usl.) </t>
  </si>
  <si>
    <t xml:space="preserve">Prihodi od sanacije divljih depon. </t>
  </si>
  <si>
    <t>UKUPNI RASHODI</t>
  </si>
  <si>
    <t>Usluge zbrinjavanja otpadnih ulja</t>
  </si>
  <si>
    <t>Zdravstveni pregledi radnika</t>
  </si>
  <si>
    <t>Usluge održavanja sustava parking -ECCOS</t>
  </si>
  <si>
    <t>Revizorske usluge</t>
  </si>
  <si>
    <t>Usluge reklame i promidžbe</t>
  </si>
  <si>
    <t>Usluge rovokopača</t>
  </si>
  <si>
    <t>Predsjednik Uprave:</t>
  </si>
  <si>
    <t>Božidar Miše, struč.spec.oec.</t>
  </si>
  <si>
    <t>Prihodi od čistačica- Servisni centar Trogir</t>
  </si>
  <si>
    <t>Prihodi od lučkih pristojbi</t>
  </si>
  <si>
    <t xml:space="preserve">Prihodi  od Jadrolinije </t>
  </si>
  <si>
    <t xml:space="preserve">Prihodi od održavanja oborinskih kanala  </t>
  </si>
  <si>
    <t xml:space="preserve">Prihodi od blagdanskog ukrašavanja grada  </t>
  </si>
  <si>
    <t>Prihodi od javnih WC-a</t>
  </si>
  <si>
    <t>Prihodi od TUŠ-eva</t>
  </si>
  <si>
    <t xml:space="preserve">Prihodi od groblja ( održavanje) </t>
  </si>
  <si>
    <t>Prihodi od najma</t>
  </si>
  <si>
    <t>Prihod od čistača EX - Brodotrogira</t>
  </si>
  <si>
    <t>Prihodi od kamata, tečajnih razl.,biljež.naknada po ovrh.</t>
  </si>
  <si>
    <t>Gorivo Eurodiesel</t>
  </si>
  <si>
    <t>Gorivo Euro super BS</t>
  </si>
  <si>
    <t>Kartice evidencije ulaza i izlaza na parkirališta</t>
  </si>
  <si>
    <t>Prijevozničke usluge u pomorskom i riječnom prometu</t>
  </si>
  <si>
    <t>Cestarine, mostarine, tunelarine, parking i sl.</t>
  </si>
  <si>
    <t>12</t>
  </si>
  <si>
    <t>13</t>
  </si>
  <si>
    <t>18</t>
  </si>
  <si>
    <t>Najam za opremu DOBRIĆ</t>
  </si>
  <si>
    <t>Usluge odvjetnika za zastupanja</t>
  </si>
  <si>
    <t>Premije osiguranja vozila, imovine i dr.</t>
  </si>
  <si>
    <t>Koncesijska naknada - LUČKA UPRAVA</t>
  </si>
  <si>
    <t>Ugovori o djelu,honorari i nakn. Sudskim vještacima</t>
  </si>
  <si>
    <t>Naknada za zapošljavanje osoba sa invaliditetom</t>
  </si>
  <si>
    <t>Usluga zbrinjavanje građ.i glom.otpada</t>
  </si>
  <si>
    <t>Intelektulane usluge</t>
  </si>
  <si>
    <t>Boje, lakovi,razređivači i sitni potrošni materijal</t>
  </si>
  <si>
    <t>Gnojiva ,zaštitna sredstva i ostala poljooprema</t>
  </si>
  <si>
    <t>Najam komunalnog vozila RASCO</t>
  </si>
  <si>
    <t>Najam pisača i kuvertirke LASER</t>
  </si>
  <si>
    <t xml:space="preserve">Auto dijelovi </t>
  </si>
  <si>
    <t>Električna energija -mrežarina</t>
  </si>
  <si>
    <t>Usluge fiskalne blagajne-mreža office 365</t>
  </si>
  <si>
    <t xml:space="preserve">Božična drvca </t>
  </si>
  <si>
    <t xml:space="preserve">Prihodi od prikupljanja komunalnog otpada  </t>
  </si>
  <si>
    <t>Ostale komunalne usluge-deponij ispitivanja</t>
  </si>
  <si>
    <t>Usluge ugradnje moloka</t>
  </si>
  <si>
    <t>Aluminijska bravarija</t>
  </si>
  <si>
    <t>Troškovi zaštite okoliša</t>
  </si>
  <si>
    <t>19</t>
  </si>
  <si>
    <t xml:space="preserve">Najam opreme za nadzor vozila </t>
  </si>
  <si>
    <t xml:space="preserve">Usluge  obrade taho listića </t>
  </si>
  <si>
    <t>Prihodi od lučkih djelatnosti -ostalo</t>
  </si>
  <si>
    <t>Prihodi knjigovodstvene usluge</t>
  </si>
  <si>
    <t>Uređenje lokacije oko kontejnera Soline</t>
  </si>
  <si>
    <t>Usluge zaštite objekata</t>
  </si>
  <si>
    <t>Prihodi od izrade grobnica</t>
  </si>
  <si>
    <t>Sadni materijal za akciju posadi drvo</t>
  </si>
  <si>
    <t>Otpisana potraživanja</t>
  </si>
  <si>
    <t>Usluge održavanja sustava -dojavni sus.ST L.</t>
  </si>
  <si>
    <t>Ostale nagrade zaposlenima Uskrs,Božić, radni rezultati</t>
  </si>
  <si>
    <r>
      <t>Usluga sakupljanja glomaznog otpada-</t>
    </r>
    <r>
      <rPr>
        <b/>
        <sz val="10"/>
        <rFont val="Calibri"/>
        <family val="2"/>
        <charset val="238"/>
      </rPr>
      <t>odvoz</t>
    </r>
  </si>
  <si>
    <t>Uređenje prostorija na tržnici</t>
  </si>
  <si>
    <t>Uređenje ribarnice</t>
  </si>
  <si>
    <t>Naknade za usluge banaka i usl.za plat.promet ijavni bilj.</t>
  </si>
  <si>
    <t>Uređenje lokacije Plano I faza</t>
  </si>
  <si>
    <t xml:space="preserve">Uređenje lokacije  ex kuglana I faza </t>
  </si>
  <si>
    <t xml:space="preserve">Sukladno članku 12. Društvenog ugovora društva Trogir Holding, predsjednik uprave </t>
  </si>
  <si>
    <t xml:space="preserve">Najam za vozilo operativni leasing </t>
  </si>
  <si>
    <t>Radovi izgradnje ogradnog i potpornog zida u Planom</t>
  </si>
  <si>
    <t xml:space="preserve">Deratizacija i dezinsekcija </t>
  </si>
  <si>
    <t>Usluga ispitivanja elektroinstalacija</t>
  </si>
  <si>
    <t>Usluga zbrinajvanja stabala na lokaciji Soline</t>
  </si>
  <si>
    <t>Usluga izrade projektne dokumentacije u Planom</t>
  </si>
  <si>
    <t>Usluga redizajna Trogirskog portala, GR i TH</t>
  </si>
  <si>
    <t>Usluga odovza i zbrinjavanja ambalažnog otpada</t>
  </si>
  <si>
    <t>Prihod od ukidanja rezerviranja za otpremnine</t>
  </si>
  <si>
    <t>Usluge održavanja sustava  sig.os. Podataka OSKAR</t>
  </si>
  <si>
    <t>Klupe</t>
  </si>
  <si>
    <t>Usluge odvoza i zbrinjavanja otpadnih voda</t>
  </si>
  <si>
    <t>Najamnine i zakupnine zgrade</t>
  </si>
  <si>
    <t>Veterinarske usluge pristojba za kontrolu hrane  T i R</t>
  </si>
  <si>
    <t xml:space="preserve">Usluge održavanja sustava  M.parking </t>
  </si>
  <si>
    <t xml:space="preserve">Tehnički i periodički pregled vozila </t>
  </si>
  <si>
    <t>Usluge servisa i rezervni dijelovi sustrava parking</t>
  </si>
  <si>
    <t xml:space="preserve">Usluge servisa vozila </t>
  </si>
  <si>
    <t>Naknada za upravljanje i korištenje grad. parkirališta</t>
  </si>
  <si>
    <t>Troškovi izrade horiz. signalizacije na parkiralištima</t>
  </si>
  <si>
    <t>Tekućeg održavanje RAZNO</t>
  </si>
  <si>
    <t>Naknadno utvrđeni troškovi nabave  robe</t>
  </si>
  <si>
    <t>Prihodi od ukidanja rezerviranja za neiskorišteni GO</t>
  </si>
  <si>
    <t>Prihodi prodaje opreme, zgrade i zemlj.</t>
  </si>
  <si>
    <t>Prihodi od državnih potpora za investicije</t>
  </si>
  <si>
    <t>Otpis obveza (za avanse,  i sl.)</t>
  </si>
  <si>
    <t>Rezerviranja za otpremnine</t>
  </si>
  <si>
    <t>Rezerviranja za neiskorišteni godišnji odmor</t>
  </si>
  <si>
    <t>TROŠKOVI OSOBLJA/47/</t>
  </si>
  <si>
    <t>FINANCIJSKI RASHODI /72/</t>
  </si>
  <si>
    <t>IZVANREDNI RASHODI/73/</t>
  </si>
  <si>
    <t>VRIJEDNOSNO USKLAĐ.POTRAŽIVANJA/74/</t>
  </si>
  <si>
    <t>Rezerviranja za započete sudske sporove</t>
  </si>
  <si>
    <t>Prihodi od ukidanja rezerviranja za sud.tr.</t>
  </si>
  <si>
    <t xml:space="preserve">Materijali -razno </t>
  </si>
  <si>
    <t>Otpremnine za mirovinu</t>
  </si>
  <si>
    <t xml:space="preserve">Manjkovi </t>
  </si>
  <si>
    <t xml:space="preserve"> PRIHODI OD REZERVIRANJA:</t>
  </si>
  <si>
    <t>XVI</t>
  </si>
  <si>
    <t>XVII</t>
  </si>
  <si>
    <t>XIX</t>
  </si>
  <si>
    <r>
      <t xml:space="preserve">Klasa: </t>
    </r>
    <r>
      <rPr>
        <u/>
        <sz val="10"/>
        <rFont val="Calibri"/>
        <family val="2"/>
        <charset val="238"/>
      </rPr>
      <t>400-02/19-01/4</t>
    </r>
  </si>
  <si>
    <t>OSTVARENO 2019.g.</t>
  </si>
  <si>
    <t xml:space="preserve"> % IZMJENA  PLANA 2020./2019.</t>
  </si>
  <si>
    <r>
      <t xml:space="preserve">Božidar Miše,struč.spec.oec.,  </t>
    </r>
    <r>
      <rPr>
        <b/>
        <sz val="12"/>
        <rFont val="Calibri"/>
        <family val="2"/>
        <charset val="238"/>
      </rPr>
      <t>dana  02.07.2020</t>
    </r>
    <r>
      <rPr>
        <sz val="12"/>
        <rFont val="Calibri"/>
        <family val="2"/>
        <charset val="238"/>
      </rPr>
      <t>. godine donio je slijedeći</t>
    </r>
  </si>
  <si>
    <r>
      <t>Urbroj:</t>
    </r>
    <r>
      <rPr>
        <u/>
        <sz val="10"/>
        <rFont val="Calibri"/>
        <family val="2"/>
        <charset val="238"/>
      </rPr>
      <t>2184/01-10-02/001-20-5</t>
    </r>
  </si>
  <si>
    <t>Trogir, 02.07.2020.</t>
  </si>
  <si>
    <t>Radovi na postavljanju javne rasvjete Saldun</t>
  </si>
  <si>
    <t xml:space="preserve">   FINANCIJSKI PLAN ZA 2020. g. - IZMJENA 4. </t>
  </si>
  <si>
    <t>IZMJENA 4. PLANA 2020.</t>
  </si>
  <si>
    <t>Usluga izrade elaborata restruktuiranja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</si>
</sst>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u/>
      <sz val="10"/>
      <name val="Calibri"/>
      <family val="2"/>
      <charset val="238"/>
    </font>
    <font>
      <b/>
      <sz val="12"/>
      <name val="Calibri"/>
      <family val="2"/>
      <charset val="238"/>
    </font>
    <font>
      <u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04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4" fontId="3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/>
    <xf numFmtId="0" fontId="2" fillId="0" borderId="1" xfId="0" applyFont="1" applyBorder="1"/>
    <xf numFmtId="4" fontId="3" fillId="0" borderId="2" xfId="0" applyNumberFormat="1" applyFont="1" applyBorder="1"/>
    <xf numFmtId="0" fontId="3" fillId="0" borderId="2" xfId="0" applyFont="1" applyBorder="1"/>
    <xf numFmtId="4" fontId="2" fillId="0" borderId="2" xfId="0" applyNumberFormat="1" applyFont="1" applyBorder="1"/>
    <xf numFmtId="0" fontId="2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/>
    <xf numFmtId="0" fontId="6" fillId="0" borderId="4" xfId="0" applyFont="1" applyBorder="1"/>
    <xf numFmtId="0" fontId="6" fillId="0" borderId="5" xfId="0" applyFont="1" applyBorder="1"/>
    <xf numFmtId="4" fontId="3" fillId="0" borderId="6" xfId="0" applyNumberFormat="1" applyFont="1" applyBorder="1"/>
    <xf numFmtId="4" fontId="6" fillId="0" borderId="7" xfId="0" applyNumberFormat="1" applyFont="1" applyBorder="1"/>
    <xf numFmtId="4" fontId="3" fillId="0" borderId="8" xfId="0" applyNumberFormat="1" applyFont="1" applyBorder="1"/>
    <xf numFmtId="4" fontId="6" fillId="0" borderId="9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0" fontId="5" fillId="0" borderId="8" xfId="0" applyFont="1" applyBorder="1"/>
    <xf numFmtId="0" fontId="5" fillId="0" borderId="6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4" fontId="5" fillId="0" borderId="14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4" fontId="9" fillId="0" borderId="7" xfId="0" applyNumberFormat="1" applyFont="1" applyBorder="1"/>
    <xf numFmtId="4" fontId="9" fillId="0" borderId="9" xfId="0" applyNumberFormat="1" applyFont="1" applyBorder="1"/>
    <xf numFmtId="4" fontId="9" fillId="0" borderId="15" xfId="0" applyNumberFormat="1" applyFont="1" applyBorder="1"/>
    <xf numFmtId="4" fontId="9" fillId="0" borderId="12" xfId="0" applyNumberFormat="1" applyFont="1" applyBorder="1"/>
    <xf numFmtId="4" fontId="3" fillId="0" borderId="19" xfId="0" applyNumberFormat="1" applyFont="1" applyBorder="1"/>
    <xf numFmtId="4" fontId="3" fillId="0" borderId="20" xfId="0" applyNumberFormat="1" applyFont="1" applyBorder="1"/>
    <xf numFmtId="4" fontId="6" fillId="0" borderId="21" xfId="0" applyNumberFormat="1" applyFont="1" applyBorder="1"/>
    <xf numFmtId="0" fontId="11" fillId="2" borderId="2" xfId="0" applyFont="1" applyFill="1" applyBorder="1"/>
    <xf numFmtId="0" fontId="4" fillId="0" borderId="0" xfId="0" applyFont="1"/>
    <xf numFmtId="0" fontId="11" fillId="2" borderId="2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left"/>
    </xf>
    <xf numFmtId="0" fontId="8" fillId="0" borderId="0" xfId="0" applyFont="1"/>
    <xf numFmtId="4" fontId="11" fillId="2" borderId="2" xfId="0" applyNumberFormat="1" applyFont="1" applyFill="1" applyBorder="1"/>
    <xf numFmtId="0" fontId="11" fillId="2" borderId="2" xfId="0" applyFont="1" applyFill="1" applyBorder="1" applyAlignment="1">
      <alignment horizontal="left" vertical="top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top" wrapText="1"/>
    </xf>
    <xf numFmtId="4" fontId="10" fillId="2" borderId="11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4" fontId="11" fillId="2" borderId="14" xfId="0" applyNumberFormat="1" applyFont="1" applyFill="1" applyBorder="1" applyAlignment="1">
      <alignment horizontal="left"/>
    </xf>
    <xf numFmtId="0" fontId="11" fillId="2" borderId="23" xfId="0" applyFont="1" applyFill="1" applyBorder="1" applyAlignment="1">
      <alignment horizontal="center"/>
    </xf>
    <xf numFmtId="0" fontId="11" fillId="2" borderId="11" xfId="0" applyFont="1" applyFill="1" applyBorder="1"/>
    <xf numFmtId="4" fontId="10" fillId="2" borderId="1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1" fontId="10" fillId="2" borderId="11" xfId="0" applyNumberFormat="1" applyFont="1" applyFill="1" applyBorder="1" applyAlignment="1">
      <alignment horizontal="center" wrapText="1"/>
    </xf>
    <xf numFmtId="0" fontId="11" fillId="2" borderId="23" xfId="0" applyFont="1" applyFill="1" applyBorder="1"/>
    <xf numFmtId="0" fontId="10" fillId="2" borderId="11" xfId="0" applyFont="1" applyFill="1" applyBorder="1"/>
    <xf numFmtId="0" fontId="11" fillId="2" borderId="14" xfId="0" applyFont="1" applyFill="1" applyBorder="1"/>
    <xf numFmtId="1" fontId="10" fillId="2" borderId="11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left"/>
    </xf>
    <xf numFmtId="1" fontId="10" fillId="2" borderId="10" xfId="0" applyNumberFormat="1" applyFont="1" applyFill="1" applyBorder="1" applyAlignment="1">
      <alignment horizontal="right" wrapText="1"/>
    </xf>
    <xf numFmtId="0" fontId="10" fillId="2" borderId="26" xfId="0" applyFont="1" applyFill="1" applyBorder="1"/>
    <xf numFmtId="4" fontId="12" fillId="3" borderId="0" xfId="0" applyNumberFormat="1" applyFont="1" applyFill="1"/>
    <xf numFmtId="4" fontId="13" fillId="3" borderId="12" xfId="0" applyNumberFormat="1" applyFont="1" applyFill="1" applyBorder="1" applyAlignment="1"/>
    <xf numFmtId="49" fontId="13" fillId="3" borderId="12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1" fontId="10" fillId="2" borderId="18" xfId="0" applyNumberFormat="1" applyFont="1" applyFill="1" applyBorder="1" applyAlignment="1">
      <alignment horizontal="center" wrapText="1"/>
    </xf>
    <xf numFmtId="4" fontId="13" fillId="3" borderId="12" xfId="0" applyNumberFormat="1" applyFont="1" applyFill="1" applyBorder="1" applyAlignment="1">
      <alignment horizontal="right"/>
    </xf>
    <xf numFmtId="0" fontId="11" fillId="2" borderId="10" xfId="0" applyFont="1" applyFill="1" applyBorder="1"/>
    <xf numFmtId="4" fontId="13" fillId="3" borderId="12" xfId="0" applyNumberFormat="1" applyFont="1" applyFill="1" applyBorder="1"/>
    <xf numFmtId="4" fontId="12" fillId="3" borderId="31" xfId="0" applyNumberFormat="1" applyFont="1" applyFill="1" applyBorder="1"/>
    <xf numFmtId="0" fontId="11" fillId="2" borderId="8" xfId="0" applyNumberFormat="1" applyFont="1" applyFill="1" applyBorder="1" applyAlignment="1">
      <alignment horizontal="center"/>
    </xf>
    <xf numFmtId="4" fontId="12" fillId="3" borderId="9" xfId="0" applyNumberFormat="1" applyFont="1" applyFill="1" applyBorder="1"/>
    <xf numFmtId="4" fontId="12" fillId="3" borderId="15" xfId="0" applyNumberFormat="1" applyFont="1" applyFill="1" applyBorder="1"/>
    <xf numFmtId="0" fontId="11" fillId="2" borderId="2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4" fontId="12" fillId="3" borderId="7" xfId="0" applyNumberFormat="1" applyFont="1" applyFill="1" applyBorder="1"/>
    <xf numFmtId="0" fontId="11" fillId="2" borderId="25" xfId="0" applyFont="1" applyFill="1" applyBorder="1"/>
    <xf numFmtId="4" fontId="13" fillId="3" borderId="32" xfId="0" applyNumberFormat="1" applyFont="1" applyFill="1" applyBorder="1" applyAlignment="1"/>
    <xf numFmtId="0" fontId="11" fillId="2" borderId="34" xfId="0" applyFont="1" applyFill="1" applyBorder="1"/>
    <xf numFmtId="4" fontId="13" fillId="3" borderId="7" xfId="0" applyNumberFormat="1" applyFont="1" applyFill="1" applyBorder="1" applyAlignment="1">
      <alignment horizontal="right"/>
    </xf>
    <xf numFmtId="4" fontId="12" fillId="3" borderId="15" xfId="0" applyNumberFormat="1" applyFont="1" applyFill="1" applyBorder="1" applyAlignment="1">
      <alignment vertical="top" wrapText="1"/>
    </xf>
    <xf numFmtId="4" fontId="12" fillId="3" borderId="2" xfId="0" applyNumberFormat="1" applyFont="1" applyFill="1" applyBorder="1"/>
    <xf numFmtId="0" fontId="11" fillId="3" borderId="2" xfId="0" applyFont="1" applyFill="1" applyBorder="1"/>
    <xf numFmtId="0" fontId="11" fillId="2" borderId="37" xfId="0" applyFont="1" applyFill="1" applyBorder="1" applyAlignment="1">
      <alignment horizontal="center"/>
    </xf>
    <xf numFmtId="4" fontId="10" fillId="2" borderId="37" xfId="0" applyNumberFormat="1" applyFont="1" applyFill="1" applyBorder="1" applyAlignment="1">
      <alignment horizontal="left"/>
    </xf>
    <xf numFmtId="4" fontId="13" fillId="3" borderId="37" xfId="0" applyNumberFormat="1" applyFont="1" applyFill="1" applyBorder="1" applyAlignment="1"/>
    <xf numFmtId="0" fontId="11" fillId="2" borderId="0" xfId="0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left"/>
    </xf>
    <xf numFmtId="4" fontId="13" fillId="3" borderId="0" xfId="0" applyNumberFormat="1" applyFont="1" applyFill="1" applyBorder="1" applyAlignment="1"/>
    <xf numFmtId="1" fontId="10" fillId="2" borderId="10" xfId="0" applyNumberFormat="1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7" fontId="10" fillId="2" borderId="8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6" fillId="2" borderId="0" xfId="0" applyFont="1" applyFill="1" applyAlignment="1">
      <alignment horizontal="left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2" borderId="0" xfId="0" applyFont="1" applyFill="1" applyBorder="1"/>
    <xf numFmtId="0" fontId="10" fillId="2" borderId="0" xfId="0" applyFont="1" applyFill="1" applyBorder="1"/>
    <xf numFmtId="4" fontId="12" fillId="3" borderId="38" xfId="0" applyNumberFormat="1" applyFont="1" applyFill="1" applyBorder="1"/>
    <xf numFmtId="0" fontId="18" fillId="0" borderId="0" xfId="0" applyFont="1" applyAlignment="1">
      <alignment vertical="center"/>
    </xf>
    <xf numFmtId="10" fontId="12" fillId="3" borderId="36" xfId="0" applyNumberFormat="1" applyFont="1" applyFill="1" applyBorder="1" applyAlignment="1">
      <alignment horizontal="right"/>
    </xf>
    <xf numFmtId="10" fontId="12" fillId="3" borderId="37" xfId="0" applyNumberFormat="1" applyFont="1" applyFill="1" applyBorder="1" applyAlignment="1">
      <alignment horizontal="right"/>
    </xf>
    <xf numFmtId="10" fontId="12" fillId="3" borderId="0" xfId="0" applyNumberFormat="1" applyFont="1" applyFill="1" applyBorder="1" applyAlignment="1">
      <alignment horizontal="right"/>
    </xf>
    <xf numFmtId="0" fontId="10" fillId="2" borderId="22" xfId="0" applyFont="1" applyFill="1" applyBorder="1" applyAlignment="1">
      <alignment horizontal="center"/>
    </xf>
    <xf numFmtId="4" fontId="10" fillId="2" borderId="22" xfId="0" applyNumberFormat="1" applyFont="1" applyFill="1" applyBorder="1" applyAlignment="1">
      <alignment horizontal="left"/>
    </xf>
    <xf numFmtId="4" fontId="13" fillId="3" borderId="22" xfId="0" applyNumberFormat="1" applyFont="1" applyFill="1" applyBorder="1" applyAlignment="1"/>
    <xf numFmtId="10" fontId="12" fillId="3" borderId="22" xfId="0" applyNumberFormat="1" applyFont="1" applyFill="1" applyBorder="1" applyAlignment="1">
      <alignment horizontal="right"/>
    </xf>
    <xf numFmtId="4" fontId="4" fillId="0" borderId="0" xfId="0" applyNumberFormat="1" applyFont="1"/>
    <xf numFmtId="4" fontId="0" fillId="0" borderId="0" xfId="0" applyNumberFormat="1"/>
    <xf numFmtId="4" fontId="17" fillId="0" borderId="0" xfId="0" applyNumberFormat="1" applyFont="1"/>
    <xf numFmtId="4" fontId="19" fillId="0" borderId="0" xfId="0" applyNumberFormat="1" applyFont="1"/>
    <xf numFmtId="4" fontId="8" fillId="0" borderId="0" xfId="0" applyNumberFormat="1" applyFont="1"/>
    <xf numFmtId="0" fontId="10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40" xfId="0" applyFont="1" applyFill="1" applyBorder="1"/>
    <xf numFmtId="4" fontId="12" fillId="3" borderId="40" xfId="0" applyNumberFormat="1" applyFont="1" applyFill="1" applyBorder="1"/>
    <xf numFmtId="0" fontId="0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0" fillId="3" borderId="0" xfId="0" applyFont="1" applyFill="1"/>
    <xf numFmtId="4" fontId="15" fillId="3" borderId="0" xfId="0" applyNumberFormat="1" applyFont="1" applyFill="1"/>
    <xf numFmtId="4" fontId="20" fillId="0" borderId="0" xfId="0" applyNumberFormat="1" applyFont="1"/>
    <xf numFmtId="0" fontId="11" fillId="2" borderId="22" xfId="0" applyFont="1" applyFill="1" applyBorder="1" applyAlignment="1">
      <alignment horizontal="center"/>
    </xf>
    <xf numFmtId="10" fontId="12" fillId="3" borderId="41" xfId="0" applyNumberFormat="1" applyFont="1" applyFill="1" applyBorder="1" applyAlignment="1">
      <alignment horizontal="right"/>
    </xf>
    <xf numFmtId="4" fontId="12" fillId="3" borderId="2" xfId="0" applyNumberFormat="1" applyFont="1" applyFill="1" applyBorder="1" applyAlignment="1">
      <alignment horizontal="right"/>
    </xf>
    <xf numFmtId="4" fontId="12" fillId="3" borderId="23" xfId="0" applyNumberFormat="1" applyFont="1" applyFill="1" applyBorder="1" applyAlignment="1">
      <alignment horizontal="right"/>
    </xf>
    <xf numFmtId="10" fontId="12" fillId="3" borderId="42" xfId="0" applyNumberFormat="1" applyFont="1" applyFill="1" applyBorder="1" applyAlignment="1">
      <alignment horizontal="right"/>
    </xf>
    <xf numFmtId="4" fontId="13" fillId="3" borderId="11" xfId="0" applyNumberFormat="1" applyFont="1" applyFill="1" applyBorder="1" applyAlignment="1">
      <alignment vertical="center" wrapText="1"/>
    </xf>
    <xf numFmtId="10" fontId="12" fillId="3" borderId="12" xfId="0" applyNumberFormat="1" applyFont="1" applyFill="1" applyBorder="1" applyAlignment="1">
      <alignment horizontal="right"/>
    </xf>
    <xf numFmtId="4" fontId="11" fillId="2" borderId="40" xfId="0" applyNumberFormat="1" applyFont="1" applyFill="1" applyBorder="1" applyAlignment="1">
      <alignment horizontal="left"/>
    </xf>
    <xf numFmtId="4" fontId="12" fillId="3" borderId="40" xfId="0" applyNumberFormat="1" applyFont="1" applyFill="1" applyBorder="1" applyAlignment="1">
      <alignment vertical="top" wrapText="1"/>
    </xf>
    <xf numFmtId="4" fontId="12" fillId="3" borderId="40" xfId="0" applyNumberFormat="1" applyFont="1" applyFill="1" applyBorder="1" applyAlignment="1">
      <alignment horizontal="right"/>
    </xf>
    <xf numFmtId="10" fontId="12" fillId="3" borderId="43" xfId="0" applyNumberFormat="1" applyFont="1" applyFill="1" applyBorder="1" applyAlignment="1">
      <alignment horizontal="right"/>
    </xf>
    <xf numFmtId="4" fontId="12" fillId="3" borderId="2" xfId="0" applyNumberFormat="1" applyFont="1" applyFill="1" applyBorder="1" applyAlignment="1">
      <alignment vertical="top" wrapText="1"/>
    </xf>
    <xf numFmtId="10" fontId="12" fillId="3" borderId="9" xfId="0" applyNumberFormat="1" applyFont="1" applyFill="1" applyBorder="1" applyAlignment="1">
      <alignment horizontal="right"/>
    </xf>
    <xf numFmtId="0" fontId="10" fillId="2" borderId="3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4" fontId="11" fillId="2" borderId="34" xfId="0" applyNumberFormat="1" applyFont="1" applyFill="1" applyBorder="1" applyAlignment="1">
      <alignment horizontal="left"/>
    </xf>
    <xf numFmtId="4" fontId="12" fillId="3" borderId="34" xfId="0" applyNumberFormat="1" applyFont="1" applyFill="1" applyBorder="1" applyAlignment="1">
      <alignment vertical="top" wrapText="1"/>
    </xf>
    <xf numFmtId="4" fontId="12" fillId="3" borderId="34" xfId="0" applyNumberFormat="1" applyFont="1" applyFill="1" applyBorder="1" applyAlignment="1">
      <alignment horizontal="right"/>
    </xf>
    <xf numFmtId="10" fontId="12" fillId="3" borderId="35" xfId="0" applyNumberFormat="1" applyFont="1" applyFill="1" applyBorder="1" applyAlignment="1">
      <alignment horizontal="right"/>
    </xf>
    <xf numFmtId="4" fontId="12" fillId="3" borderId="7" xfId="0" applyNumberFormat="1" applyFont="1" applyFill="1" applyBorder="1" applyAlignment="1">
      <alignment vertical="top" wrapText="1"/>
    </xf>
    <xf numFmtId="4" fontId="13" fillId="3" borderId="11" xfId="0" applyNumberFormat="1" applyFont="1" applyFill="1" applyBorder="1" applyAlignment="1"/>
    <xf numFmtId="4" fontId="12" fillId="3" borderId="14" xfId="0" applyNumberFormat="1" applyFont="1" applyFill="1" applyBorder="1" applyAlignment="1">
      <alignment horizontal="right"/>
    </xf>
    <xf numFmtId="10" fontId="12" fillId="3" borderId="44" xfId="0" applyNumberFormat="1" applyFont="1" applyFill="1" applyBorder="1" applyAlignment="1">
      <alignment horizontal="right"/>
    </xf>
    <xf numFmtId="4" fontId="12" fillId="3" borderId="11" xfId="0" applyNumberFormat="1" applyFont="1" applyFill="1" applyBorder="1" applyAlignment="1">
      <alignment horizontal="right"/>
    </xf>
    <xf numFmtId="4" fontId="12" fillId="3" borderId="1" xfId="0" applyNumberFormat="1" applyFont="1" applyFill="1" applyBorder="1" applyAlignment="1">
      <alignment horizontal="right"/>
    </xf>
    <xf numFmtId="10" fontId="12" fillId="3" borderId="45" xfId="0" applyNumberFormat="1" applyFont="1" applyFill="1" applyBorder="1" applyAlignment="1">
      <alignment horizontal="right"/>
    </xf>
    <xf numFmtId="4" fontId="12" fillId="3" borderId="34" xfId="0" applyNumberFormat="1" applyFont="1" applyFill="1" applyBorder="1"/>
    <xf numFmtId="4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top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2" fillId="3" borderId="37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4" fontId="12" fillId="3" borderId="22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horizontal="center"/>
    </xf>
    <xf numFmtId="4" fontId="13" fillId="3" borderId="11" xfId="0" applyNumberFormat="1" applyFont="1" applyFill="1" applyBorder="1"/>
    <xf numFmtId="10" fontId="12" fillId="3" borderId="46" xfId="0" applyNumberFormat="1" applyFont="1" applyFill="1" applyBorder="1" applyAlignment="1">
      <alignment horizontal="right"/>
    </xf>
    <xf numFmtId="4" fontId="12" fillId="3" borderId="11" xfId="0" applyNumberFormat="1" applyFont="1" applyFill="1" applyBorder="1"/>
    <xf numFmtId="4" fontId="13" fillId="3" borderId="11" xfId="0" applyNumberFormat="1" applyFont="1" applyFill="1" applyBorder="1" applyAlignment="1">
      <alignment horizontal="right"/>
    </xf>
    <xf numFmtId="10" fontId="12" fillId="3" borderId="47" xfId="0" applyNumberFormat="1" applyFont="1" applyFill="1" applyBorder="1" applyAlignment="1">
      <alignment horizontal="right"/>
    </xf>
    <xf numFmtId="0" fontId="11" fillId="2" borderId="40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11" fillId="2" borderId="34" xfId="0" applyNumberFormat="1" applyFont="1" applyFill="1" applyBorder="1" applyAlignment="1">
      <alignment horizontal="center"/>
    </xf>
    <xf numFmtId="1" fontId="11" fillId="2" borderId="40" xfId="0" applyNumberFormat="1" applyFont="1" applyFill="1" applyBorder="1" applyAlignment="1">
      <alignment horizontal="center"/>
    </xf>
    <xf numFmtId="1" fontId="11" fillId="2" borderId="2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1" fontId="11" fillId="2" borderId="34" xfId="0" applyNumberFormat="1" applyFont="1" applyFill="1" applyBorder="1" applyAlignment="1">
      <alignment horizontal="center"/>
    </xf>
    <xf numFmtId="1" fontId="11" fillId="2" borderId="11" xfId="0" applyNumberFormat="1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1" fillId="2" borderId="6" xfId="0" applyFont="1" applyFill="1" applyBorder="1"/>
    <xf numFmtId="0" fontId="10" fillId="2" borderId="1" xfId="0" applyFont="1" applyFill="1" applyBorder="1"/>
    <xf numFmtId="4" fontId="13" fillId="3" borderId="7" xfId="0" applyNumberFormat="1" applyFont="1" applyFill="1" applyBorder="1" applyAlignment="1"/>
    <xf numFmtId="0" fontId="21" fillId="0" borderId="0" xfId="0" applyFont="1" applyAlignment="1">
      <alignment horizontal="left" vertical="center"/>
    </xf>
    <xf numFmtId="0" fontId="19" fillId="0" borderId="0" xfId="0" applyFont="1" applyBorder="1" applyAlignment="1"/>
    <xf numFmtId="0" fontId="11" fillId="2" borderId="22" xfId="0" applyFont="1" applyFill="1" applyBorder="1" applyAlignment="1">
      <alignment horizontal="center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30480</xdr:rowOff>
    </xdr:from>
    <xdr:to>
      <xdr:col>2</xdr:col>
      <xdr:colOff>805815</xdr:colOff>
      <xdr:row>3</xdr:row>
      <xdr:rowOff>46355</xdr:rowOff>
    </xdr:to>
    <xdr:pic>
      <xdr:nvPicPr>
        <xdr:cNvPr id="5" name="Slika 3">
          <a:extLst>
            <a:ext uri="{FF2B5EF4-FFF2-40B4-BE49-F238E27FC236}">
              <a16:creationId xmlns:a16="http://schemas.microsoft.com/office/drawing/2014/main" id="{77C720AD-4251-48D5-AC7A-F1DBD54BB9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0480"/>
          <a:ext cx="1623060" cy="495935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1"/>
  <sheetViews>
    <sheetView workbookViewId="0">
      <selection activeCell="C7" sqref="C7"/>
    </sheetView>
  </sheetViews>
  <sheetFormatPr defaultRowHeight="12.75" x14ac:dyDescent="0.2"/>
  <cols>
    <col min="1" max="1" width="25.5703125" customWidth="1"/>
    <col min="2" max="2" width="8.85546875" customWidth="1"/>
    <col min="3" max="3" width="8.5703125" customWidth="1"/>
    <col min="4" max="4" width="10.42578125" customWidth="1"/>
    <col min="5" max="5" width="9" customWidth="1"/>
    <col min="6" max="6" width="8.5703125" customWidth="1"/>
    <col min="7" max="7" width="11.5703125" customWidth="1"/>
    <col min="8" max="8" width="7.5703125" customWidth="1"/>
    <col min="9" max="9" width="8.85546875" customWidth="1"/>
    <col min="10" max="10" width="8.5703125" customWidth="1"/>
    <col min="11" max="11" width="7.5703125" customWidth="1"/>
    <col min="12" max="12" width="9.42578125" customWidth="1"/>
    <col min="13" max="13" width="10" customWidth="1"/>
    <col min="14" max="14" width="9.42578125" customWidth="1"/>
  </cols>
  <sheetData>
    <row r="3" spans="1:14" ht="15.75" x14ac:dyDescent="0.25">
      <c r="B3" s="1" t="s">
        <v>106</v>
      </c>
    </row>
    <row r="5" spans="1:14" ht="13.5" thickBot="1" x14ac:dyDescent="0.25"/>
    <row r="6" spans="1:14" ht="13.5" thickBot="1" x14ac:dyDescent="0.25">
      <c r="A6" s="2"/>
      <c r="B6" s="26" t="s">
        <v>0</v>
      </c>
      <c r="C6" s="27" t="s">
        <v>7</v>
      </c>
      <c r="D6" s="27" t="s">
        <v>1</v>
      </c>
      <c r="E6" s="27" t="s">
        <v>2</v>
      </c>
      <c r="F6" s="27" t="s">
        <v>3</v>
      </c>
      <c r="G6" s="27" t="s">
        <v>8</v>
      </c>
      <c r="H6" s="27" t="s">
        <v>4</v>
      </c>
      <c r="I6" s="27" t="s">
        <v>9</v>
      </c>
      <c r="J6" s="27" t="s">
        <v>5</v>
      </c>
      <c r="K6" s="27" t="s">
        <v>6</v>
      </c>
      <c r="L6" s="27" t="s">
        <v>10</v>
      </c>
      <c r="M6" s="27" t="s">
        <v>11</v>
      </c>
      <c r="N6" s="28" t="s">
        <v>13</v>
      </c>
    </row>
    <row r="7" spans="1:14" x14ac:dyDescent="0.2">
      <c r="A7" s="36" t="s">
        <v>12</v>
      </c>
      <c r="B7" s="43">
        <v>2214900</v>
      </c>
      <c r="C7" s="44">
        <v>915692.82</v>
      </c>
      <c r="D7" s="44">
        <v>1255110</v>
      </c>
      <c r="E7" s="44">
        <v>1561505</v>
      </c>
      <c r="F7" s="44">
        <v>739776.6</v>
      </c>
      <c r="G7" s="44">
        <v>1243492.3500000001</v>
      </c>
      <c r="H7" s="44">
        <v>518286.6</v>
      </c>
      <c r="I7" s="44">
        <v>400869.97</v>
      </c>
      <c r="J7" s="44">
        <v>1033620</v>
      </c>
      <c r="K7" s="44">
        <v>496137.6</v>
      </c>
      <c r="L7" s="44">
        <v>671853</v>
      </c>
      <c r="M7" s="44">
        <v>1948159.59</v>
      </c>
      <c r="N7" s="45">
        <f>SUM(B7:M7)</f>
        <v>12999403.529999999</v>
      </c>
    </row>
    <row r="8" spans="1:14" x14ac:dyDescent="0.2">
      <c r="A8" s="37" t="s">
        <v>14</v>
      </c>
      <c r="B8" s="20">
        <v>110000</v>
      </c>
      <c r="C8" s="11"/>
      <c r="D8" s="11"/>
      <c r="E8" s="11"/>
      <c r="F8" s="11"/>
      <c r="G8" s="11"/>
      <c r="H8" s="11"/>
      <c r="I8" s="11"/>
      <c r="J8" s="11"/>
      <c r="K8" s="10">
        <f>522+50+2200+1500+3000</f>
        <v>7272</v>
      </c>
      <c r="L8" s="11"/>
      <c r="M8" s="11"/>
      <c r="N8" s="21">
        <f t="shared" ref="N8:N64" si="0">SUM(B8:M8)</f>
        <v>117272</v>
      </c>
    </row>
    <row r="9" spans="1:14" x14ac:dyDescent="0.2">
      <c r="A9" s="38" t="s">
        <v>15</v>
      </c>
      <c r="B9" s="18">
        <v>35000</v>
      </c>
      <c r="C9" s="5">
        <v>12000</v>
      </c>
      <c r="D9" s="8"/>
      <c r="E9" s="8"/>
      <c r="F9" s="8"/>
      <c r="G9" s="5">
        <v>4000</v>
      </c>
      <c r="H9" s="5">
        <v>6000</v>
      </c>
      <c r="I9" s="8"/>
      <c r="J9" s="8"/>
      <c r="K9" s="8"/>
      <c r="L9" s="5">
        <v>30000</v>
      </c>
      <c r="M9" s="5">
        <v>43000</v>
      </c>
      <c r="N9" s="19">
        <f t="shared" si="0"/>
        <v>130000</v>
      </c>
    </row>
    <row r="10" spans="1:14" x14ac:dyDescent="0.2">
      <c r="A10" s="37" t="s">
        <v>16</v>
      </c>
      <c r="B10" s="20">
        <v>55000</v>
      </c>
      <c r="C10" s="11"/>
      <c r="D10" s="11"/>
      <c r="E10" s="11"/>
      <c r="F10" s="11"/>
      <c r="G10" s="10">
        <v>15000</v>
      </c>
      <c r="H10" s="11"/>
      <c r="I10" s="10">
        <v>30000</v>
      </c>
      <c r="J10" s="11"/>
      <c r="K10" s="11"/>
      <c r="L10" s="11"/>
      <c r="M10" s="11"/>
      <c r="N10" s="21">
        <f t="shared" si="0"/>
        <v>100000</v>
      </c>
    </row>
    <row r="11" spans="1:14" x14ac:dyDescent="0.2">
      <c r="A11" s="38" t="s">
        <v>17</v>
      </c>
      <c r="B11" s="18">
        <v>30000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9">
        <f t="shared" si="0"/>
        <v>30000</v>
      </c>
    </row>
    <row r="12" spans="1:14" x14ac:dyDescent="0.2">
      <c r="A12" s="37" t="s">
        <v>18</v>
      </c>
      <c r="B12" s="20">
        <v>10000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1">
        <f t="shared" si="0"/>
        <v>10000</v>
      </c>
    </row>
    <row r="13" spans="1:14" x14ac:dyDescent="0.2">
      <c r="A13" s="38" t="s">
        <v>19</v>
      </c>
      <c r="B13" s="18">
        <v>15000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9">
        <f t="shared" si="0"/>
        <v>15000</v>
      </c>
    </row>
    <row r="14" spans="1:14" x14ac:dyDescent="0.2">
      <c r="A14" s="37" t="s">
        <v>20</v>
      </c>
      <c r="B14" s="20">
        <v>15000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1">
        <f t="shared" si="0"/>
        <v>15000</v>
      </c>
    </row>
    <row r="15" spans="1:14" x14ac:dyDescent="0.2">
      <c r="A15" s="38" t="s">
        <v>21</v>
      </c>
      <c r="B15" s="18">
        <v>30000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9">
        <f t="shared" si="0"/>
        <v>30000</v>
      </c>
    </row>
    <row r="16" spans="1:14" x14ac:dyDescent="0.2">
      <c r="A16" s="37" t="s">
        <v>22</v>
      </c>
      <c r="B16" s="20">
        <v>25000</v>
      </c>
      <c r="C16" s="10">
        <v>3000</v>
      </c>
      <c r="D16" s="11"/>
      <c r="E16" s="11"/>
      <c r="F16" s="11"/>
      <c r="G16" s="11"/>
      <c r="H16" s="11"/>
      <c r="I16" s="11"/>
      <c r="J16" s="11"/>
      <c r="K16" s="10">
        <v>12000</v>
      </c>
      <c r="L16" s="11"/>
      <c r="M16" s="11"/>
      <c r="N16" s="21">
        <f t="shared" si="0"/>
        <v>40000</v>
      </c>
    </row>
    <row r="17" spans="1:14" x14ac:dyDescent="0.2">
      <c r="A17" s="38" t="s">
        <v>23</v>
      </c>
      <c r="B17" s="18">
        <v>77000</v>
      </c>
      <c r="C17" s="5">
        <v>3000</v>
      </c>
      <c r="D17" s="8"/>
      <c r="E17" s="8"/>
      <c r="F17" s="8"/>
      <c r="G17" s="8"/>
      <c r="H17" s="8"/>
      <c r="I17" s="8"/>
      <c r="J17" s="8"/>
      <c r="K17" s="5">
        <v>7000</v>
      </c>
      <c r="L17" s="8"/>
      <c r="M17" s="8"/>
      <c r="N17" s="19">
        <f t="shared" si="0"/>
        <v>87000</v>
      </c>
    </row>
    <row r="18" spans="1:14" x14ac:dyDescent="0.2">
      <c r="A18" s="37" t="s">
        <v>24</v>
      </c>
      <c r="B18" s="20">
        <v>100000</v>
      </c>
      <c r="C18" s="11"/>
      <c r="D18" s="11"/>
      <c r="E18" s="11"/>
      <c r="F18" s="10">
        <v>50000</v>
      </c>
      <c r="G18" s="11"/>
      <c r="H18" s="11"/>
      <c r="I18" s="11"/>
      <c r="J18" s="11"/>
      <c r="K18" s="11"/>
      <c r="L18" s="10">
        <v>5000</v>
      </c>
      <c r="M18" s="10"/>
      <c r="N18" s="21">
        <f t="shared" si="0"/>
        <v>155000</v>
      </c>
    </row>
    <row r="19" spans="1:14" x14ac:dyDescent="0.2">
      <c r="A19" s="38" t="s">
        <v>25</v>
      </c>
      <c r="B19" s="18">
        <v>60000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9">
        <f t="shared" si="0"/>
        <v>60000</v>
      </c>
    </row>
    <row r="20" spans="1:14" x14ac:dyDescent="0.2">
      <c r="A20" s="37" t="s">
        <v>26</v>
      </c>
      <c r="B20" s="20">
        <v>50000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1">
        <f t="shared" si="0"/>
        <v>50000</v>
      </c>
    </row>
    <row r="21" spans="1:14" x14ac:dyDescent="0.2">
      <c r="A21" s="38" t="s">
        <v>27</v>
      </c>
      <c r="B21" s="18">
        <v>100000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9">
        <f t="shared" si="0"/>
        <v>100000</v>
      </c>
    </row>
    <row r="22" spans="1:14" x14ac:dyDescent="0.2">
      <c r="A22" s="37" t="s">
        <v>28</v>
      </c>
      <c r="B22" s="20">
        <v>50000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1">
        <f t="shared" si="0"/>
        <v>50000</v>
      </c>
    </row>
    <row r="23" spans="1:14" x14ac:dyDescent="0.2">
      <c r="A23" s="38" t="s">
        <v>29</v>
      </c>
      <c r="B23" s="18">
        <v>15000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9">
        <f t="shared" si="0"/>
        <v>15000</v>
      </c>
    </row>
    <row r="24" spans="1:14" x14ac:dyDescent="0.2">
      <c r="A24" s="37" t="s">
        <v>30</v>
      </c>
      <c r="B24" s="20">
        <v>20000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1">
        <f t="shared" si="0"/>
        <v>20000</v>
      </c>
    </row>
    <row r="25" spans="1:14" x14ac:dyDescent="0.2">
      <c r="A25" s="38" t="s">
        <v>31</v>
      </c>
      <c r="B25" s="18">
        <v>22000</v>
      </c>
      <c r="C25" s="5">
        <v>128000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19">
        <f t="shared" si="0"/>
        <v>150000</v>
      </c>
    </row>
    <row r="26" spans="1:14" x14ac:dyDescent="0.2">
      <c r="A26" s="37" t="s">
        <v>32</v>
      </c>
      <c r="B26" s="20">
        <v>60000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1">
        <f t="shared" si="0"/>
        <v>60000</v>
      </c>
    </row>
    <row r="27" spans="1:14" x14ac:dyDescent="0.2">
      <c r="A27" s="38" t="s">
        <v>33</v>
      </c>
      <c r="B27" s="18">
        <v>60000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5">
        <f>25000+15000+5000+5000+18000</f>
        <v>68000</v>
      </c>
      <c r="N27" s="39">
        <f t="shared" si="0"/>
        <v>128000</v>
      </c>
    </row>
    <row r="28" spans="1:14" x14ac:dyDescent="0.2">
      <c r="A28" s="37" t="s">
        <v>67</v>
      </c>
      <c r="B28" s="20">
        <v>20000</v>
      </c>
      <c r="C28" s="10">
        <v>30000</v>
      </c>
      <c r="D28" s="13"/>
      <c r="E28" s="10">
        <v>50000</v>
      </c>
      <c r="F28" s="13"/>
      <c r="G28" s="13"/>
      <c r="H28" s="13"/>
      <c r="I28" s="13"/>
      <c r="J28" s="13"/>
      <c r="K28" s="13"/>
      <c r="L28" s="13"/>
      <c r="M28" s="13"/>
      <c r="N28" s="40">
        <f t="shared" si="0"/>
        <v>100000</v>
      </c>
    </row>
    <row r="29" spans="1:14" x14ac:dyDescent="0.2">
      <c r="A29" s="38" t="s">
        <v>34</v>
      </c>
      <c r="B29" s="18">
        <v>10000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9">
        <f t="shared" si="0"/>
        <v>10000</v>
      </c>
    </row>
    <row r="30" spans="1:14" x14ac:dyDescent="0.2">
      <c r="A30" s="37" t="s">
        <v>35</v>
      </c>
      <c r="B30" s="20">
        <v>30000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>
        <v>50000</v>
      </c>
      <c r="N30" s="40">
        <f t="shared" si="0"/>
        <v>80000</v>
      </c>
    </row>
    <row r="31" spans="1:14" x14ac:dyDescent="0.2">
      <c r="A31" s="38" t="s">
        <v>36</v>
      </c>
      <c r="B31" s="18">
        <v>50000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9">
        <f t="shared" si="0"/>
        <v>50000</v>
      </c>
    </row>
    <row r="32" spans="1:14" x14ac:dyDescent="0.2">
      <c r="A32" s="37" t="s">
        <v>37</v>
      </c>
      <c r="B32" s="20">
        <v>10000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0">
        <f t="shared" si="0"/>
        <v>10000</v>
      </c>
    </row>
    <row r="33" spans="1:14" x14ac:dyDescent="0.2">
      <c r="A33" s="38" t="s">
        <v>38</v>
      </c>
      <c r="B33" s="18">
        <v>50000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39">
        <f t="shared" si="0"/>
        <v>50000</v>
      </c>
    </row>
    <row r="34" spans="1:14" x14ac:dyDescent="0.2">
      <c r="A34" s="37" t="s">
        <v>39</v>
      </c>
      <c r="B34" s="20">
        <v>40000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0">
        <f t="shared" si="0"/>
        <v>40000</v>
      </c>
    </row>
    <row r="35" spans="1:14" x14ac:dyDescent="0.2">
      <c r="A35" s="38" t="s">
        <v>40</v>
      </c>
      <c r="B35" s="18">
        <v>25000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9">
        <f t="shared" si="0"/>
        <v>25000</v>
      </c>
    </row>
    <row r="36" spans="1:14" x14ac:dyDescent="0.2">
      <c r="A36" s="37" t="s">
        <v>41</v>
      </c>
      <c r="B36" s="20">
        <v>30000</v>
      </c>
      <c r="C36" s="13"/>
      <c r="D36" s="13"/>
      <c r="E36" s="13"/>
      <c r="F36" s="13"/>
      <c r="G36" s="13"/>
      <c r="H36" s="13"/>
      <c r="I36" s="13"/>
      <c r="J36" s="13"/>
      <c r="K36" s="12">
        <f>35670.12+9750+1500+3000</f>
        <v>49920.12</v>
      </c>
      <c r="L36" s="13"/>
      <c r="M36" s="13"/>
      <c r="N36" s="40">
        <f t="shared" si="0"/>
        <v>79920.12</v>
      </c>
    </row>
    <row r="37" spans="1:14" x14ac:dyDescent="0.2">
      <c r="A37" s="16" t="s">
        <v>68</v>
      </c>
      <c r="B37" s="23">
        <v>100000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40">
        <f t="shared" si="0"/>
        <v>100000</v>
      </c>
    </row>
    <row r="38" spans="1:14" x14ac:dyDescent="0.2">
      <c r="A38" s="16" t="s">
        <v>42</v>
      </c>
      <c r="B38" s="23">
        <v>8000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40">
        <f t="shared" si="0"/>
        <v>8000</v>
      </c>
    </row>
    <row r="39" spans="1:14" x14ac:dyDescent="0.2">
      <c r="A39" s="17" t="s">
        <v>43</v>
      </c>
      <c r="B39" s="22">
        <v>500000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39">
        <f t="shared" si="0"/>
        <v>500000</v>
      </c>
    </row>
    <row r="40" spans="1:14" x14ac:dyDescent="0.2">
      <c r="A40" s="16" t="s">
        <v>44</v>
      </c>
      <c r="B40" s="23"/>
      <c r="C40" s="14">
        <v>80000</v>
      </c>
      <c r="D40" s="15"/>
      <c r="E40" s="15"/>
      <c r="F40" s="14">
        <v>170000</v>
      </c>
      <c r="G40" s="15"/>
      <c r="H40" s="15"/>
      <c r="I40" s="15"/>
      <c r="J40" s="15"/>
      <c r="K40" s="15"/>
      <c r="L40" s="15"/>
      <c r="M40" s="15"/>
      <c r="N40" s="40">
        <f t="shared" si="0"/>
        <v>250000</v>
      </c>
    </row>
    <row r="41" spans="1:14" x14ac:dyDescent="0.2">
      <c r="A41" s="17" t="s">
        <v>69</v>
      </c>
      <c r="B41" s="22"/>
      <c r="C41" s="6">
        <v>10000</v>
      </c>
      <c r="D41" s="7"/>
      <c r="E41" s="7"/>
      <c r="F41" s="7"/>
      <c r="G41" s="6">
        <v>50000</v>
      </c>
      <c r="H41" s="6">
        <v>15000</v>
      </c>
      <c r="I41" s="6">
        <v>25000</v>
      </c>
      <c r="J41" s="7"/>
      <c r="K41" s="7"/>
      <c r="L41" s="6">
        <v>10000</v>
      </c>
      <c r="M41" s="7"/>
      <c r="N41" s="39">
        <f t="shared" si="0"/>
        <v>110000</v>
      </c>
    </row>
    <row r="42" spans="1:14" x14ac:dyDescent="0.2">
      <c r="A42" s="16" t="s">
        <v>45</v>
      </c>
      <c r="B42" s="24"/>
      <c r="C42" s="14">
        <v>4800</v>
      </c>
      <c r="D42" s="15"/>
      <c r="E42" s="15"/>
      <c r="F42" s="15"/>
      <c r="G42" s="15"/>
      <c r="H42" s="15"/>
      <c r="I42" s="15"/>
      <c r="J42" s="15"/>
      <c r="K42" s="15"/>
      <c r="L42" s="14">
        <f>2200+45000</f>
        <v>47200</v>
      </c>
      <c r="M42" s="15"/>
      <c r="N42" s="40">
        <f t="shared" si="0"/>
        <v>52000</v>
      </c>
    </row>
    <row r="43" spans="1:14" x14ac:dyDescent="0.2">
      <c r="A43" s="17" t="s">
        <v>46</v>
      </c>
      <c r="B43" s="25"/>
      <c r="C43" s="6">
        <v>12500</v>
      </c>
      <c r="D43" s="7"/>
      <c r="E43" s="7"/>
      <c r="F43" s="7"/>
      <c r="G43" s="6">
        <v>65000</v>
      </c>
      <c r="H43" s="6">
        <v>10000</v>
      </c>
      <c r="I43" s="7"/>
      <c r="J43" s="7"/>
      <c r="K43" s="7"/>
      <c r="L43" s="6">
        <v>50000</v>
      </c>
      <c r="M43" s="6">
        <v>12500</v>
      </c>
      <c r="N43" s="39">
        <f t="shared" si="0"/>
        <v>150000</v>
      </c>
    </row>
    <row r="44" spans="1:14" x14ac:dyDescent="0.2">
      <c r="A44" s="16" t="s">
        <v>47</v>
      </c>
      <c r="B44" s="24"/>
      <c r="C44" s="14">
        <v>624000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40">
        <f t="shared" si="0"/>
        <v>624000</v>
      </c>
    </row>
    <row r="45" spans="1:14" x14ac:dyDescent="0.2">
      <c r="A45" s="16" t="s">
        <v>48</v>
      </c>
      <c r="B45" s="24"/>
      <c r="C45" s="14">
        <v>80000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0">
        <f t="shared" si="0"/>
        <v>80000</v>
      </c>
    </row>
    <row r="46" spans="1:14" x14ac:dyDescent="0.2">
      <c r="A46" s="17" t="s">
        <v>49</v>
      </c>
      <c r="B46" s="25"/>
      <c r="C46" s="6">
        <v>25000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39">
        <f t="shared" si="0"/>
        <v>25000</v>
      </c>
    </row>
    <row r="47" spans="1:14" x14ac:dyDescent="0.2">
      <c r="A47" s="16" t="s">
        <v>50</v>
      </c>
      <c r="B47" s="24"/>
      <c r="C47" s="14">
        <v>5200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40">
        <f t="shared" si="0"/>
        <v>5200</v>
      </c>
    </row>
    <row r="48" spans="1:14" x14ac:dyDescent="0.2">
      <c r="A48" s="17" t="s">
        <v>51</v>
      </c>
      <c r="B48" s="25"/>
      <c r="C48" s="6">
        <v>70000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39">
        <f t="shared" si="0"/>
        <v>70000</v>
      </c>
    </row>
    <row r="49" spans="1:14" x14ac:dyDescent="0.2">
      <c r="A49" s="16" t="s">
        <v>52</v>
      </c>
      <c r="B49" s="24"/>
      <c r="C49" s="14">
        <v>15000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40">
        <f t="shared" si="0"/>
        <v>15000</v>
      </c>
    </row>
    <row r="50" spans="1:14" x14ac:dyDescent="0.2">
      <c r="A50" s="17" t="s">
        <v>53</v>
      </c>
      <c r="B50" s="25"/>
      <c r="C50" s="6">
        <v>12000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39">
        <f t="shared" si="0"/>
        <v>12000</v>
      </c>
    </row>
    <row r="51" spans="1:14" x14ac:dyDescent="0.2">
      <c r="A51" s="16" t="s">
        <v>54</v>
      </c>
      <c r="B51" s="24"/>
      <c r="C51" s="14">
        <v>6000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0">
        <f t="shared" si="0"/>
        <v>6000</v>
      </c>
    </row>
    <row r="52" spans="1:14" x14ac:dyDescent="0.2">
      <c r="A52" s="17" t="s">
        <v>66</v>
      </c>
      <c r="B52" s="25"/>
      <c r="C52" s="6">
        <v>16000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39">
        <f t="shared" si="0"/>
        <v>16000</v>
      </c>
    </row>
    <row r="53" spans="1:14" x14ac:dyDescent="0.2">
      <c r="A53" s="16" t="s">
        <v>55</v>
      </c>
      <c r="B53" s="24"/>
      <c r="C53" s="14">
        <v>30000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0">
        <f t="shared" si="0"/>
        <v>30000</v>
      </c>
    </row>
    <row r="54" spans="1:14" x14ac:dyDescent="0.2">
      <c r="A54" s="17" t="s">
        <v>56</v>
      </c>
      <c r="B54" s="25"/>
      <c r="C54" s="6">
        <v>65000</v>
      </c>
      <c r="D54" s="7"/>
      <c r="E54" s="6">
        <v>300000</v>
      </c>
      <c r="F54" s="6">
        <v>290000</v>
      </c>
      <c r="G54" s="6">
        <v>15000</v>
      </c>
      <c r="H54" s="7"/>
      <c r="I54" s="7"/>
      <c r="J54" s="7"/>
      <c r="K54" s="7"/>
      <c r="L54" s="7"/>
      <c r="M54" s="6">
        <v>30000</v>
      </c>
      <c r="N54" s="39">
        <f t="shared" si="0"/>
        <v>700000</v>
      </c>
    </row>
    <row r="55" spans="1:14" x14ac:dyDescent="0.2">
      <c r="A55" s="16" t="s">
        <v>57</v>
      </c>
      <c r="B55" s="24"/>
      <c r="C55" s="14">
        <v>10000</v>
      </c>
      <c r="D55" s="15"/>
      <c r="E55" s="15"/>
      <c r="F55" s="14">
        <v>5000</v>
      </c>
      <c r="G55" s="14">
        <v>5000</v>
      </c>
      <c r="H55" s="15"/>
      <c r="I55" s="15"/>
      <c r="J55" s="15"/>
      <c r="K55" s="15"/>
      <c r="L55" s="15"/>
      <c r="M55" s="15"/>
      <c r="N55" s="40">
        <f t="shared" si="0"/>
        <v>20000</v>
      </c>
    </row>
    <row r="56" spans="1:14" x14ac:dyDescent="0.2">
      <c r="A56" s="17" t="s">
        <v>58</v>
      </c>
      <c r="B56" s="25"/>
      <c r="C56" s="7"/>
      <c r="D56" s="7"/>
      <c r="E56" s="6">
        <v>60000</v>
      </c>
      <c r="F56" s="7"/>
      <c r="G56" s="7"/>
      <c r="H56" s="7"/>
      <c r="I56" s="7"/>
      <c r="J56" s="7"/>
      <c r="K56" s="7"/>
      <c r="L56" s="7"/>
      <c r="M56" s="7"/>
      <c r="N56" s="39">
        <f t="shared" si="0"/>
        <v>60000</v>
      </c>
    </row>
    <row r="57" spans="1:14" x14ac:dyDescent="0.2">
      <c r="A57" s="16" t="s">
        <v>59</v>
      </c>
      <c r="B57" s="24"/>
      <c r="C57" s="15"/>
      <c r="D57" s="15"/>
      <c r="E57" s="14">
        <v>280000</v>
      </c>
      <c r="F57" s="14">
        <v>400000</v>
      </c>
      <c r="G57" s="15"/>
      <c r="H57" s="15"/>
      <c r="I57" s="15"/>
      <c r="J57" s="15"/>
      <c r="K57" s="15"/>
      <c r="L57" s="15"/>
      <c r="M57" s="15"/>
      <c r="N57" s="40">
        <f t="shared" si="0"/>
        <v>680000</v>
      </c>
    </row>
    <row r="58" spans="1:14" x14ac:dyDescent="0.2">
      <c r="A58" s="17" t="s">
        <v>60</v>
      </c>
      <c r="B58" s="25"/>
      <c r="C58" s="7"/>
      <c r="D58" s="7"/>
      <c r="E58" s="6">
        <v>50000</v>
      </c>
      <c r="F58" s="6">
        <v>10000</v>
      </c>
      <c r="G58" s="7"/>
      <c r="H58" s="7"/>
      <c r="I58" s="7"/>
      <c r="J58" s="7"/>
      <c r="K58" s="7"/>
      <c r="L58" s="7"/>
      <c r="M58" s="6">
        <v>125000</v>
      </c>
      <c r="N58" s="39">
        <f t="shared" si="0"/>
        <v>185000</v>
      </c>
    </row>
    <row r="59" spans="1:14" x14ac:dyDescent="0.2">
      <c r="A59" s="16" t="s">
        <v>61</v>
      </c>
      <c r="B59" s="24"/>
      <c r="C59" s="15"/>
      <c r="D59" s="15"/>
      <c r="E59" s="15"/>
      <c r="F59" s="14">
        <v>100000</v>
      </c>
      <c r="G59" s="15"/>
      <c r="H59" s="15"/>
      <c r="I59" s="15"/>
      <c r="J59" s="15"/>
      <c r="K59" s="15"/>
      <c r="L59" s="15"/>
      <c r="M59" s="15"/>
      <c r="N59" s="40">
        <f t="shared" si="0"/>
        <v>100000</v>
      </c>
    </row>
    <row r="60" spans="1:14" x14ac:dyDescent="0.2">
      <c r="A60" s="17" t="s">
        <v>62</v>
      </c>
      <c r="B60" s="25"/>
      <c r="C60" s="7"/>
      <c r="D60" s="7"/>
      <c r="E60" s="7"/>
      <c r="F60" s="7"/>
      <c r="G60" s="6">
        <v>130000</v>
      </c>
      <c r="H60" s="7"/>
      <c r="I60" s="7"/>
      <c r="J60" s="7"/>
      <c r="K60" s="7"/>
      <c r="L60" s="7"/>
      <c r="M60" s="7"/>
      <c r="N60" s="39">
        <f t="shared" si="0"/>
        <v>130000</v>
      </c>
    </row>
    <row r="61" spans="1:14" x14ac:dyDescent="0.2">
      <c r="A61" s="16" t="s">
        <v>63</v>
      </c>
      <c r="B61" s="24"/>
      <c r="C61" s="15"/>
      <c r="D61" s="15"/>
      <c r="E61" s="15"/>
      <c r="F61" s="15"/>
      <c r="G61" s="15"/>
      <c r="H61" s="15"/>
      <c r="I61" s="15"/>
      <c r="J61" s="15"/>
      <c r="K61" s="15"/>
      <c r="L61" s="14">
        <v>5600</v>
      </c>
      <c r="M61" s="14">
        <f>15000+10000+3000+2000</f>
        <v>30000</v>
      </c>
      <c r="N61" s="40">
        <f t="shared" si="0"/>
        <v>35600</v>
      </c>
    </row>
    <row r="62" spans="1:14" x14ac:dyDescent="0.2">
      <c r="A62" s="16" t="s">
        <v>64</v>
      </c>
      <c r="B62" s="2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>
        <v>15000</v>
      </c>
      <c r="N62" s="40">
        <f t="shared" si="0"/>
        <v>15000</v>
      </c>
    </row>
    <row r="63" spans="1:14" x14ac:dyDescent="0.2">
      <c r="A63" s="16" t="s">
        <v>70</v>
      </c>
      <c r="B63" s="24"/>
      <c r="C63" s="15"/>
      <c r="D63" s="15"/>
      <c r="E63" s="15"/>
      <c r="F63" s="15"/>
      <c r="G63" s="14">
        <v>10000</v>
      </c>
      <c r="H63" s="14">
        <v>100000</v>
      </c>
      <c r="I63" s="14">
        <v>480000</v>
      </c>
      <c r="J63" s="15"/>
      <c r="K63" s="15"/>
      <c r="L63" s="15"/>
      <c r="M63" s="15"/>
      <c r="N63" s="40">
        <f t="shared" si="0"/>
        <v>590000</v>
      </c>
    </row>
    <row r="64" spans="1:14" ht="13.5" thickBot="1" x14ac:dyDescent="0.25">
      <c r="A64" s="34" t="s">
        <v>65</v>
      </c>
      <c r="B64" s="29"/>
      <c r="C64" s="30"/>
      <c r="D64" s="31">
        <v>100000</v>
      </c>
      <c r="E64" s="30"/>
      <c r="F64" s="30"/>
      <c r="G64" s="30"/>
      <c r="H64" s="30"/>
      <c r="I64" s="30"/>
      <c r="J64" s="31">
        <v>100000</v>
      </c>
      <c r="K64" s="30"/>
      <c r="L64" s="30"/>
      <c r="M64" s="31">
        <f>50000+25000+8000+8000+9000+10000+10000</f>
        <v>120000</v>
      </c>
      <c r="N64" s="41">
        <f t="shared" si="0"/>
        <v>320000</v>
      </c>
    </row>
    <row r="65" spans="1:14" ht="13.5" thickBot="1" x14ac:dyDescent="0.25">
      <c r="A65" s="35" t="s">
        <v>13</v>
      </c>
      <c r="B65" s="32">
        <f t="shared" ref="B65:M65" si="1">SUM(B7:B64)</f>
        <v>4026900</v>
      </c>
      <c r="C65" s="33">
        <f t="shared" si="1"/>
        <v>2157192.8199999998</v>
      </c>
      <c r="D65" s="33">
        <f t="shared" si="1"/>
        <v>1355110</v>
      </c>
      <c r="E65" s="33">
        <f t="shared" si="1"/>
        <v>2301505</v>
      </c>
      <c r="F65" s="33">
        <f t="shared" si="1"/>
        <v>1764776.6</v>
      </c>
      <c r="G65" s="33">
        <f t="shared" si="1"/>
        <v>1537492.35</v>
      </c>
      <c r="H65" s="33">
        <f t="shared" si="1"/>
        <v>649286.6</v>
      </c>
      <c r="I65" s="33">
        <f t="shared" si="1"/>
        <v>935869.97</v>
      </c>
      <c r="J65" s="33">
        <f t="shared" si="1"/>
        <v>1133620</v>
      </c>
      <c r="K65" s="33">
        <f t="shared" si="1"/>
        <v>572329.72</v>
      </c>
      <c r="L65" s="33">
        <f t="shared" si="1"/>
        <v>819653</v>
      </c>
      <c r="M65" s="33">
        <f t="shared" si="1"/>
        <v>2441659.59</v>
      </c>
      <c r="N65" s="42">
        <f>SUM(B65:M65)</f>
        <v>19695395.650000002</v>
      </c>
    </row>
    <row r="66" spans="1:1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</sheetData>
  <phoneticPr fontId="0" type="noConversion"/>
  <pageMargins left="0.21" right="0.18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8"/>
  <sheetViews>
    <sheetView tabSelected="1" topLeftCell="A201" workbookViewId="0">
      <selection activeCell="E135" sqref="E135"/>
    </sheetView>
  </sheetViews>
  <sheetFormatPr defaultColWidth="8.85546875" defaultRowHeight="12.75" x14ac:dyDescent="0.2"/>
  <cols>
    <col min="1" max="1" width="4.42578125" style="117" customWidth="1"/>
    <col min="2" max="2" width="7.85546875" style="47" customWidth="1"/>
    <col min="3" max="3" width="38.42578125" style="47" customWidth="1"/>
    <col min="4" max="4" width="13.42578125" style="74" customWidth="1"/>
    <col min="5" max="5" width="12.28515625" style="134" bestFit="1" customWidth="1"/>
    <col min="6" max="6" width="11.28515625" style="47" customWidth="1"/>
    <col min="7" max="7" width="8.85546875" style="134"/>
    <col min="8" max="16384" width="8.85546875" style="47"/>
  </cols>
  <sheetData>
    <row r="1" spans="1:7" customFormat="1" x14ac:dyDescent="0.2">
      <c r="A1" s="119"/>
      <c r="B1" s="119"/>
      <c r="C1" s="119"/>
      <c r="D1" s="143"/>
      <c r="E1" s="134"/>
      <c r="G1" s="135"/>
    </row>
    <row r="2" spans="1:7" customFormat="1" x14ac:dyDescent="0.2">
      <c r="A2" s="119"/>
      <c r="B2" s="119"/>
      <c r="C2" s="119"/>
      <c r="D2" s="143"/>
      <c r="E2" s="134"/>
      <c r="G2" s="135"/>
    </row>
    <row r="3" spans="1:7" customFormat="1" x14ac:dyDescent="0.2">
      <c r="A3" s="119"/>
      <c r="B3" s="119"/>
      <c r="C3" s="119"/>
      <c r="D3" s="143"/>
      <c r="E3" s="134"/>
      <c r="G3" s="135"/>
    </row>
    <row r="4" spans="1:7" s="77" customFormat="1" ht="26.25" customHeight="1" x14ac:dyDescent="0.25">
      <c r="A4" s="120" t="s">
        <v>253</v>
      </c>
      <c r="B4" s="120"/>
      <c r="C4" s="120"/>
      <c r="D4" s="144"/>
      <c r="E4" s="136"/>
      <c r="G4" s="136"/>
    </row>
    <row r="5" spans="1:7" s="77" customFormat="1" ht="15.6" customHeight="1" x14ac:dyDescent="0.25">
      <c r="A5" s="120" t="s">
        <v>298</v>
      </c>
      <c r="B5" s="120"/>
      <c r="C5" s="120"/>
      <c r="D5" s="144"/>
      <c r="E5" s="136"/>
      <c r="G5" s="136"/>
    </row>
    <row r="6" spans="1:7" s="77" customFormat="1" ht="15.6" customHeight="1" x14ac:dyDescent="0.25">
      <c r="A6" s="120"/>
      <c r="B6" s="120"/>
      <c r="C6" s="120"/>
      <c r="D6" s="144"/>
      <c r="E6" s="136"/>
      <c r="G6" s="136"/>
    </row>
    <row r="7" spans="1:7" s="78" customFormat="1" ht="21.6" customHeight="1" x14ac:dyDescent="0.3">
      <c r="A7" s="202" t="s">
        <v>302</v>
      </c>
      <c r="B7" s="202"/>
      <c r="C7" s="202"/>
      <c r="D7" s="202"/>
      <c r="E7" s="147"/>
      <c r="G7" s="137"/>
    </row>
    <row r="8" spans="1:7" ht="13.5" thickBot="1" x14ac:dyDescent="0.25">
      <c r="A8" s="203" t="s">
        <v>117</v>
      </c>
      <c r="B8" s="203"/>
      <c r="C8" s="203"/>
    </row>
    <row r="9" spans="1:7" ht="39" thickBot="1" x14ac:dyDescent="0.25">
      <c r="A9" s="53" t="s">
        <v>96</v>
      </c>
      <c r="B9" s="54" t="s">
        <v>105</v>
      </c>
      <c r="C9" s="55" t="s">
        <v>179</v>
      </c>
      <c r="D9" s="76" t="s">
        <v>296</v>
      </c>
      <c r="E9" s="76" t="s">
        <v>303</v>
      </c>
      <c r="F9" s="76" t="s">
        <v>297</v>
      </c>
    </row>
    <row r="10" spans="1:7" ht="13.5" thickBot="1" x14ac:dyDescent="0.25">
      <c r="A10" s="69"/>
      <c r="B10" s="70"/>
      <c r="C10" s="71" t="s">
        <v>99</v>
      </c>
      <c r="D10" s="95">
        <f>D11++D43+D49+D51</f>
        <v>32527155.890000001</v>
      </c>
      <c r="E10" s="95">
        <f t="shared" ref="E10" si="0">E11++E43+E49+E51</f>
        <v>22883667.611000001</v>
      </c>
      <c r="F10" s="127">
        <f>E10/D10</f>
        <v>0.70352500810054686</v>
      </c>
    </row>
    <row r="11" spans="1:7" ht="15.6" customHeight="1" thickBot="1" x14ac:dyDescent="0.25">
      <c r="A11" s="105" t="s">
        <v>177</v>
      </c>
      <c r="B11" s="64"/>
      <c r="C11" s="68" t="s">
        <v>93</v>
      </c>
      <c r="D11" s="153">
        <f t="shared" ref="D11" si="1">SUM(D12:D42)</f>
        <v>28173436.23</v>
      </c>
      <c r="E11" s="153">
        <f>SUM(E12:E42)</f>
        <v>20578972.250999998</v>
      </c>
      <c r="F11" s="154">
        <f>E11/D11</f>
        <v>0.73043884611728094</v>
      </c>
    </row>
    <row r="12" spans="1:7" ht="12.6" customHeight="1" x14ac:dyDescent="0.2">
      <c r="A12" s="139"/>
      <c r="B12" s="140">
        <v>1</v>
      </c>
      <c r="C12" s="155" t="s">
        <v>230</v>
      </c>
      <c r="D12" s="156">
        <v>6156362.6900000004</v>
      </c>
      <c r="E12" s="157">
        <f>D12*0.85</f>
        <v>5232908.2865000004</v>
      </c>
      <c r="F12" s="158">
        <f>E12/D12</f>
        <v>0.85</v>
      </c>
    </row>
    <row r="13" spans="1:7" x14ac:dyDescent="0.2">
      <c r="A13" s="107"/>
      <c r="B13" s="48">
        <v>2</v>
      </c>
      <c r="C13" s="49" t="s">
        <v>82</v>
      </c>
      <c r="D13" s="159">
        <v>7664208.2300000004</v>
      </c>
      <c r="E13" s="150">
        <v>3500000</v>
      </c>
      <c r="F13" s="160">
        <f>E13/D13</f>
        <v>0.45666817692921685</v>
      </c>
    </row>
    <row r="14" spans="1:7" x14ac:dyDescent="0.2">
      <c r="A14" s="107"/>
      <c r="B14" s="48">
        <v>3</v>
      </c>
      <c r="C14" s="49" t="s">
        <v>83</v>
      </c>
      <c r="D14" s="159">
        <v>16232</v>
      </c>
      <c r="E14" s="150">
        <f>D14*0.3</f>
        <v>4869.5999999999995</v>
      </c>
      <c r="F14" s="160">
        <f>E14/D14</f>
        <v>0.3</v>
      </c>
    </row>
    <row r="15" spans="1:7" x14ac:dyDescent="0.2">
      <c r="A15" s="107"/>
      <c r="B15" s="48">
        <v>4</v>
      </c>
      <c r="C15" s="49" t="s">
        <v>84</v>
      </c>
      <c r="D15" s="159">
        <v>2982190.63</v>
      </c>
      <c r="E15" s="150">
        <v>2500000</v>
      </c>
      <c r="F15" s="160">
        <f>E15/D15</f>
        <v>0.838309923869622</v>
      </c>
    </row>
    <row r="16" spans="1:7" x14ac:dyDescent="0.2">
      <c r="A16" s="107"/>
      <c r="B16" s="48">
        <v>5</v>
      </c>
      <c r="C16" s="49" t="s">
        <v>85</v>
      </c>
      <c r="D16" s="159">
        <v>309473.78000000003</v>
      </c>
      <c r="E16" s="150">
        <v>300000</v>
      </c>
      <c r="F16" s="160">
        <f>E16/D16</f>
        <v>0.96938745505354273</v>
      </c>
    </row>
    <row r="17" spans="1:6" x14ac:dyDescent="0.2">
      <c r="A17" s="107"/>
      <c r="B17" s="48">
        <v>6</v>
      </c>
      <c r="C17" s="49" t="s">
        <v>86</v>
      </c>
      <c r="D17" s="159">
        <v>44400</v>
      </c>
      <c r="E17" s="150">
        <f>D17*0.2</f>
        <v>8880</v>
      </c>
      <c r="F17" s="160">
        <f>E17/D17</f>
        <v>0.2</v>
      </c>
    </row>
    <row r="18" spans="1:6" x14ac:dyDescent="0.2">
      <c r="A18" s="107"/>
      <c r="B18" s="48">
        <v>7</v>
      </c>
      <c r="C18" s="49" t="s">
        <v>87</v>
      </c>
      <c r="D18" s="159">
        <v>40355.839999999997</v>
      </c>
      <c r="E18" s="150">
        <v>20000</v>
      </c>
      <c r="F18" s="160">
        <f>E18/D18</f>
        <v>0.49559122050241061</v>
      </c>
    </row>
    <row r="19" spans="1:6" x14ac:dyDescent="0.2">
      <c r="A19" s="107"/>
      <c r="B19" s="48">
        <v>8</v>
      </c>
      <c r="C19" s="49" t="s">
        <v>88</v>
      </c>
      <c r="D19" s="159">
        <v>336112.16</v>
      </c>
      <c r="E19" s="150">
        <f>D19*0.85</f>
        <v>285695.33599999995</v>
      </c>
      <c r="F19" s="160">
        <f>E19/D19</f>
        <v>0.84999999999999987</v>
      </c>
    </row>
    <row r="20" spans="1:6" x14ac:dyDescent="0.2">
      <c r="A20" s="108"/>
      <c r="B20" s="48">
        <v>9</v>
      </c>
      <c r="C20" s="49" t="s">
        <v>147</v>
      </c>
      <c r="D20" s="159">
        <v>1860525.97</v>
      </c>
      <c r="E20" s="150">
        <f>D20*0.85</f>
        <v>1581447.0744999999</v>
      </c>
      <c r="F20" s="160">
        <f>E20/D20</f>
        <v>0.85</v>
      </c>
    </row>
    <row r="21" spans="1:6" x14ac:dyDescent="0.2">
      <c r="A21" s="107"/>
      <c r="B21" s="48">
        <v>10</v>
      </c>
      <c r="C21" s="49" t="s">
        <v>89</v>
      </c>
      <c r="D21" s="159">
        <v>279785.62</v>
      </c>
      <c r="E21" s="150">
        <f>D21</f>
        <v>279785.62</v>
      </c>
      <c r="F21" s="160">
        <f>E21/D21</f>
        <v>1</v>
      </c>
    </row>
    <row r="22" spans="1:6" x14ac:dyDescent="0.2">
      <c r="A22" s="107"/>
      <c r="B22" s="48">
        <v>11</v>
      </c>
      <c r="C22" s="51" t="s">
        <v>126</v>
      </c>
      <c r="D22" s="159">
        <v>158364</v>
      </c>
      <c r="E22" s="150">
        <f>D22</f>
        <v>158364</v>
      </c>
      <c r="F22" s="160">
        <f>E22/D22</f>
        <v>1</v>
      </c>
    </row>
    <row r="23" spans="1:6" x14ac:dyDescent="0.2">
      <c r="A23" s="107"/>
      <c r="B23" s="48">
        <v>12</v>
      </c>
      <c r="C23" s="49" t="s">
        <v>204</v>
      </c>
      <c r="D23" s="159">
        <v>108000</v>
      </c>
      <c r="E23" s="150">
        <f>D23*0.7</f>
        <v>75600</v>
      </c>
      <c r="F23" s="160">
        <f>E23/D23</f>
        <v>0.7</v>
      </c>
    </row>
    <row r="24" spans="1:6" x14ac:dyDescent="0.2">
      <c r="A24" s="107"/>
      <c r="B24" s="48">
        <v>13</v>
      </c>
      <c r="C24" s="49" t="s">
        <v>195</v>
      </c>
      <c r="D24" s="159">
        <v>290575</v>
      </c>
      <c r="E24" s="150">
        <f>D24*0.7</f>
        <v>203402.5</v>
      </c>
      <c r="F24" s="160">
        <f>E24/D24</f>
        <v>0.7</v>
      </c>
    </row>
    <row r="25" spans="1:6" x14ac:dyDescent="0.2">
      <c r="A25" s="107"/>
      <c r="B25" s="48">
        <v>14</v>
      </c>
      <c r="C25" s="49" t="s">
        <v>125</v>
      </c>
      <c r="D25" s="159">
        <v>345367.25</v>
      </c>
      <c r="E25" s="150">
        <f>D25*0.65</f>
        <v>224488.71249999999</v>
      </c>
      <c r="F25" s="160">
        <f>E25/D25</f>
        <v>0.65</v>
      </c>
    </row>
    <row r="26" spans="1:6" x14ac:dyDescent="0.2">
      <c r="A26" s="107"/>
      <c r="B26" s="48">
        <v>15</v>
      </c>
      <c r="C26" s="49" t="s">
        <v>196</v>
      </c>
      <c r="D26" s="159">
        <v>665535.36</v>
      </c>
      <c r="E26" s="150">
        <v>350000</v>
      </c>
      <c r="F26" s="160">
        <f>E26/D26</f>
        <v>0.52589241839832523</v>
      </c>
    </row>
    <row r="27" spans="1:6" x14ac:dyDescent="0.2">
      <c r="A27" s="107"/>
      <c r="B27" s="48">
        <v>16</v>
      </c>
      <c r="C27" s="49" t="s">
        <v>238</v>
      </c>
      <c r="D27" s="159">
        <v>296516</v>
      </c>
      <c r="E27" s="150">
        <v>180000</v>
      </c>
      <c r="F27" s="160">
        <f>E27/D27</f>
        <v>0.6070498725195268</v>
      </c>
    </row>
    <row r="28" spans="1:6" x14ac:dyDescent="0.2">
      <c r="A28" s="107"/>
      <c r="B28" s="48">
        <v>17</v>
      </c>
      <c r="C28" s="49" t="s">
        <v>197</v>
      </c>
      <c r="D28" s="159">
        <v>358383.75</v>
      </c>
      <c r="E28" s="150">
        <f>D28*0.6</f>
        <v>215030.25</v>
      </c>
      <c r="F28" s="160">
        <f>E28/D28</f>
        <v>0.6</v>
      </c>
    </row>
    <row r="29" spans="1:6" x14ac:dyDescent="0.2">
      <c r="A29" s="107"/>
      <c r="B29" s="48">
        <v>18</v>
      </c>
      <c r="C29" s="49" t="s">
        <v>239</v>
      </c>
      <c r="D29" s="159">
        <v>7000</v>
      </c>
      <c r="E29" s="150">
        <v>0</v>
      </c>
      <c r="F29" s="160">
        <f>E29/D29</f>
        <v>0</v>
      </c>
    </row>
    <row r="30" spans="1:6" x14ac:dyDescent="0.2">
      <c r="A30" s="107"/>
      <c r="B30" s="48">
        <v>19</v>
      </c>
      <c r="C30" s="49" t="s">
        <v>200</v>
      </c>
      <c r="D30" s="159">
        <v>204944.16</v>
      </c>
      <c r="E30" s="150">
        <f>D30*0.2</f>
        <v>40988.832000000002</v>
      </c>
      <c r="F30" s="160">
        <f>E30/D30</f>
        <v>0.2</v>
      </c>
    </row>
    <row r="31" spans="1:6" x14ac:dyDescent="0.2">
      <c r="A31" s="107"/>
      <c r="B31" s="48">
        <v>20</v>
      </c>
      <c r="C31" s="49" t="s">
        <v>201</v>
      </c>
      <c r="D31" s="159">
        <v>11683.92</v>
      </c>
      <c r="E31" s="150">
        <f>D31*0.2</f>
        <v>2336.7840000000001</v>
      </c>
      <c r="F31" s="160">
        <f>E31/D31</f>
        <v>0.2</v>
      </c>
    </row>
    <row r="32" spans="1:6" x14ac:dyDescent="0.2">
      <c r="A32" s="107"/>
      <c r="B32" s="48">
        <v>21</v>
      </c>
      <c r="C32" s="49" t="s">
        <v>202</v>
      </c>
      <c r="D32" s="159">
        <v>239908</v>
      </c>
      <c r="E32" s="150">
        <v>230000</v>
      </c>
      <c r="F32" s="160">
        <f>E32/D32</f>
        <v>0.95870083532020611</v>
      </c>
    </row>
    <row r="33" spans="1:6" x14ac:dyDescent="0.2">
      <c r="A33" s="107"/>
      <c r="B33" s="48">
        <v>22</v>
      </c>
      <c r="C33" s="49" t="s">
        <v>180</v>
      </c>
      <c r="D33" s="159">
        <v>1189048.5</v>
      </c>
      <c r="E33" s="150">
        <f>D33</f>
        <v>1189048.5</v>
      </c>
      <c r="F33" s="160">
        <f>E33/D33</f>
        <v>1</v>
      </c>
    </row>
    <row r="34" spans="1:6" x14ac:dyDescent="0.2">
      <c r="A34" s="107"/>
      <c r="B34" s="48">
        <v>23</v>
      </c>
      <c r="C34" s="49" t="s">
        <v>181</v>
      </c>
      <c r="D34" s="159">
        <v>1198666.43</v>
      </c>
      <c r="E34" s="150">
        <f>D34*0.85</f>
        <v>1018866.4654999999</v>
      </c>
      <c r="F34" s="160">
        <f>E34/D34</f>
        <v>0.85</v>
      </c>
    </row>
    <row r="35" spans="1:6" x14ac:dyDescent="0.2">
      <c r="A35" s="107"/>
      <c r="B35" s="48">
        <v>24</v>
      </c>
      <c r="C35" s="49" t="s">
        <v>182</v>
      </c>
      <c r="D35" s="159">
        <v>912757.76000000001</v>
      </c>
      <c r="E35" s="150">
        <f>D35</f>
        <v>912757.76000000001</v>
      </c>
      <c r="F35" s="160">
        <f>E35/D35</f>
        <v>1</v>
      </c>
    </row>
    <row r="36" spans="1:6" x14ac:dyDescent="0.2">
      <c r="A36" s="107"/>
      <c r="B36" s="48">
        <v>25</v>
      </c>
      <c r="C36" s="49" t="s">
        <v>183</v>
      </c>
      <c r="D36" s="159">
        <v>771559.08</v>
      </c>
      <c r="E36" s="150">
        <v>750000</v>
      </c>
      <c r="F36" s="160">
        <f>E36/D36</f>
        <v>0.97205777164854312</v>
      </c>
    </row>
    <row r="37" spans="1:6" x14ac:dyDescent="0.2">
      <c r="A37" s="107"/>
      <c r="B37" s="48">
        <v>26</v>
      </c>
      <c r="C37" s="49" t="s">
        <v>184</v>
      </c>
      <c r="D37" s="159">
        <v>273436.7</v>
      </c>
      <c r="E37" s="150">
        <v>270000</v>
      </c>
      <c r="F37" s="160">
        <f>E37/D37</f>
        <v>0.98743146037090113</v>
      </c>
    </row>
    <row r="38" spans="1:6" x14ac:dyDescent="0.2">
      <c r="A38" s="107"/>
      <c r="B38" s="48">
        <v>27</v>
      </c>
      <c r="C38" s="49" t="s">
        <v>198</v>
      </c>
      <c r="D38" s="159">
        <v>67702</v>
      </c>
      <c r="E38" s="150">
        <v>65000</v>
      </c>
      <c r="F38" s="160">
        <f>E38/D38</f>
        <v>0.96008980532332866</v>
      </c>
    </row>
    <row r="39" spans="1:6" x14ac:dyDescent="0.2">
      <c r="A39" s="107"/>
      <c r="B39" s="48">
        <v>28</v>
      </c>
      <c r="C39" s="49" t="s">
        <v>199</v>
      </c>
      <c r="D39" s="159">
        <v>239680</v>
      </c>
      <c r="E39" s="150">
        <f>D39</f>
        <v>239680</v>
      </c>
      <c r="F39" s="160">
        <f>E39/D39</f>
        <v>1</v>
      </c>
    </row>
    <row r="40" spans="1:6" x14ac:dyDescent="0.2">
      <c r="A40" s="107"/>
      <c r="B40" s="48">
        <v>29</v>
      </c>
      <c r="C40" s="49" t="s">
        <v>185</v>
      </c>
      <c r="D40" s="159">
        <v>639793.4</v>
      </c>
      <c r="E40" s="150">
        <f>D40</f>
        <v>639793.4</v>
      </c>
      <c r="F40" s="160">
        <f>E40/D40</f>
        <v>1</v>
      </c>
    </row>
    <row r="41" spans="1:6" x14ac:dyDescent="0.2">
      <c r="A41" s="107"/>
      <c r="B41" s="48">
        <v>30</v>
      </c>
      <c r="C41" s="49" t="s">
        <v>203</v>
      </c>
      <c r="D41" s="159">
        <v>309668</v>
      </c>
      <c r="E41" s="150">
        <v>60000</v>
      </c>
      <c r="F41" s="160">
        <f>E41/D41</f>
        <v>0.1937558934084245</v>
      </c>
    </row>
    <row r="42" spans="1:6" ht="13.5" thickBot="1" x14ac:dyDescent="0.25">
      <c r="A42" s="161"/>
      <c r="B42" s="162">
        <v>31</v>
      </c>
      <c r="C42" s="163" t="s">
        <v>242</v>
      </c>
      <c r="D42" s="164">
        <v>195200</v>
      </c>
      <c r="E42" s="150">
        <v>40029.129999999997</v>
      </c>
      <c r="F42" s="166">
        <f>E42/D42</f>
        <v>0.20506726434426228</v>
      </c>
    </row>
    <row r="43" spans="1:6" ht="13.5" thickBot="1" x14ac:dyDescent="0.25">
      <c r="A43" s="90" t="s">
        <v>136</v>
      </c>
      <c r="B43" s="63"/>
      <c r="C43" s="60" t="s">
        <v>291</v>
      </c>
      <c r="D43" s="168">
        <f>SUM(D44:D46)</f>
        <v>1614112.8</v>
      </c>
      <c r="E43" s="168">
        <f t="shared" ref="E43" si="2">SUM(E44:E46)</f>
        <v>1311289.96</v>
      </c>
      <c r="F43" s="154">
        <f>E43/D43</f>
        <v>0.81239053429227492</v>
      </c>
    </row>
    <row r="44" spans="1:6" x14ac:dyDescent="0.2">
      <c r="A44" s="106"/>
      <c r="B44" s="58">
        <v>32</v>
      </c>
      <c r="C44" s="62" t="s">
        <v>262</v>
      </c>
      <c r="D44" s="167">
        <v>0</v>
      </c>
      <c r="E44" s="151">
        <v>516000</v>
      </c>
      <c r="F44" s="158">
        <v>0</v>
      </c>
    </row>
    <row r="45" spans="1:6" x14ac:dyDescent="0.2">
      <c r="A45" s="107"/>
      <c r="B45" s="48">
        <v>33</v>
      </c>
      <c r="C45" s="57" t="s">
        <v>276</v>
      </c>
      <c r="D45" s="96">
        <v>669616.03</v>
      </c>
      <c r="E45" s="150">
        <v>795289.96</v>
      </c>
      <c r="F45" s="160">
        <f>E45/D45</f>
        <v>1.1876805876346777</v>
      </c>
    </row>
    <row r="46" spans="1:6" ht="13.5" thickBot="1" x14ac:dyDescent="0.25">
      <c r="A46" s="107"/>
      <c r="B46" s="48">
        <v>34</v>
      </c>
      <c r="C46" s="57" t="s">
        <v>287</v>
      </c>
      <c r="D46" s="96">
        <v>944496.77</v>
      </c>
      <c r="E46" s="150">
        <v>0</v>
      </c>
      <c r="F46" s="166">
        <f>E46/D46</f>
        <v>0</v>
      </c>
    </row>
    <row r="47" spans="1:6" ht="13.5" hidden="1" thickBot="1" x14ac:dyDescent="0.25">
      <c r="A47" s="107"/>
      <c r="B47" s="48"/>
      <c r="C47" s="57"/>
      <c r="D47" s="96"/>
      <c r="E47" s="150">
        <f>D47*0.5</f>
        <v>0</v>
      </c>
      <c r="F47" s="149" t="e">
        <f>E47/D47</f>
        <v>#DIV/0!</v>
      </c>
    </row>
    <row r="48" spans="1:6" ht="13.5" hidden="1" thickBot="1" x14ac:dyDescent="0.25">
      <c r="A48" s="109"/>
      <c r="B48" s="56"/>
      <c r="C48" s="57"/>
      <c r="D48" s="96"/>
      <c r="E48" s="169">
        <f>D48*0.5</f>
        <v>0</v>
      </c>
      <c r="F48" s="170" t="e">
        <f>E48/D48</f>
        <v>#DIV/0!</v>
      </c>
    </row>
    <row r="49" spans="1:6" ht="13.5" thickBot="1" x14ac:dyDescent="0.25">
      <c r="A49" s="90" t="s">
        <v>137</v>
      </c>
      <c r="B49" s="59"/>
      <c r="C49" s="60" t="s">
        <v>90</v>
      </c>
      <c r="D49" s="168">
        <f>SUM(D50)</f>
        <v>223883.02</v>
      </c>
      <c r="E49" s="185">
        <f>D49*0.5</f>
        <v>111941.51</v>
      </c>
      <c r="F49" s="154">
        <f>E49/D49</f>
        <v>0.5</v>
      </c>
    </row>
    <row r="50" spans="1:6" ht="13.5" thickBot="1" x14ac:dyDescent="0.25">
      <c r="A50" s="69"/>
      <c r="B50" s="61">
        <v>1</v>
      </c>
      <c r="C50" s="62" t="s">
        <v>205</v>
      </c>
      <c r="D50" s="91">
        <v>223883.02</v>
      </c>
      <c r="E50" s="172">
        <f>D50*0.5</f>
        <v>111941.51</v>
      </c>
      <c r="F50" s="173">
        <f>E50/D50</f>
        <v>0.5</v>
      </c>
    </row>
    <row r="51" spans="1:6" ht="13.5" thickBot="1" x14ac:dyDescent="0.25">
      <c r="A51" s="90" t="s">
        <v>138</v>
      </c>
      <c r="B51" s="63"/>
      <c r="C51" s="60" t="s">
        <v>91</v>
      </c>
      <c r="D51" s="168">
        <f>SUM(D52:D56)</f>
        <v>2515723.84</v>
      </c>
      <c r="E51" s="168">
        <f t="shared" ref="E51" si="3">SUM(E52:E56)</f>
        <v>881463.89</v>
      </c>
      <c r="F51" s="154">
        <f>E51/D51</f>
        <v>0.35038181694855669</v>
      </c>
    </row>
    <row r="52" spans="1:6" x14ac:dyDescent="0.2">
      <c r="A52" s="139"/>
      <c r="B52" s="140">
        <v>1</v>
      </c>
      <c r="C52" s="155" t="s">
        <v>122</v>
      </c>
      <c r="D52" s="142">
        <v>517304.23</v>
      </c>
      <c r="E52" s="157">
        <f>D52</f>
        <v>517304.23</v>
      </c>
      <c r="F52" s="158">
        <f>E52/D52</f>
        <v>1</v>
      </c>
    </row>
    <row r="53" spans="1:6" x14ac:dyDescent="0.2">
      <c r="A53" s="107"/>
      <c r="B53" s="48">
        <v>2</v>
      </c>
      <c r="C53" s="49" t="s">
        <v>277</v>
      </c>
      <c r="D53" s="97">
        <v>1503857.28</v>
      </c>
      <c r="E53" s="150">
        <v>0</v>
      </c>
      <c r="F53" s="160">
        <f>E53/D53</f>
        <v>0</v>
      </c>
    </row>
    <row r="54" spans="1:6" x14ac:dyDescent="0.2">
      <c r="A54" s="107"/>
      <c r="B54" s="48">
        <v>3</v>
      </c>
      <c r="C54" s="49" t="s">
        <v>278</v>
      </c>
      <c r="D54" s="97">
        <v>30612.15</v>
      </c>
      <c r="E54" s="150">
        <f>D54</f>
        <v>30612.15</v>
      </c>
      <c r="F54" s="160">
        <f>E54/D54</f>
        <v>1</v>
      </c>
    </row>
    <row r="55" spans="1:6" x14ac:dyDescent="0.2">
      <c r="A55" s="107"/>
      <c r="B55" s="48">
        <v>2</v>
      </c>
      <c r="C55" s="49" t="s">
        <v>279</v>
      </c>
      <c r="D55" s="97">
        <v>203144.84</v>
      </c>
      <c r="E55" s="150">
        <f>D55</f>
        <v>203144.84</v>
      </c>
      <c r="F55" s="160">
        <f>E55/D55</f>
        <v>1</v>
      </c>
    </row>
    <row r="56" spans="1:6" ht="14.45" customHeight="1" thickBot="1" x14ac:dyDescent="0.25">
      <c r="A56" s="161"/>
      <c r="B56" s="162">
        <v>3</v>
      </c>
      <c r="C56" s="163" t="s">
        <v>158</v>
      </c>
      <c r="D56" s="174">
        <v>260805.34</v>
      </c>
      <c r="E56" s="165">
        <f>D56*0.5</f>
        <v>130402.67</v>
      </c>
      <c r="F56" s="166">
        <f>E56/D56</f>
        <v>0.5</v>
      </c>
    </row>
    <row r="57" spans="1:6" ht="18.75" customHeight="1" thickBot="1" x14ac:dyDescent="0.25">
      <c r="A57" s="90" t="s">
        <v>139</v>
      </c>
      <c r="B57" s="63"/>
      <c r="C57" s="60" t="s">
        <v>97</v>
      </c>
      <c r="D57" s="168">
        <f>D10</f>
        <v>32527155.890000001</v>
      </c>
      <c r="E57" s="168">
        <f>E10</f>
        <v>22883667.611000001</v>
      </c>
      <c r="F57" s="154">
        <f>E57/D57</f>
        <v>0.70352500810054686</v>
      </c>
    </row>
    <row r="58" spans="1:6" ht="22.9" customHeight="1" x14ac:dyDescent="0.2">
      <c r="A58" s="110"/>
      <c r="B58" s="99"/>
      <c r="C58" s="100"/>
      <c r="D58" s="101"/>
      <c r="E58" s="178"/>
      <c r="F58" s="128"/>
    </row>
    <row r="59" spans="1:6" ht="14.25" customHeight="1" x14ac:dyDescent="0.2">
      <c r="A59" s="111"/>
      <c r="B59" s="102"/>
      <c r="C59" s="103"/>
      <c r="D59" s="104"/>
      <c r="E59" s="179"/>
      <c r="F59" s="129"/>
    </row>
    <row r="60" spans="1:6" ht="28.5" customHeight="1" thickBot="1" x14ac:dyDescent="0.25">
      <c r="A60" s="130"/>
      <c r="B60" s="148"/>
      <c r="C60" s="131"/>
      <c r="D60" s="132"/>
      <c r="E60" s="180"/>
      <c r="F60" s="133"/>
    </row>
    <row r="61" spans="1:6" ht="44.45" customHeight="1" thickBot="1" x14ac:dyDescent="0.25">
      <c r="A61" s="175" t="s">
        <v>96</v>
      </c>
      <c r="B61" s="176" t="s">
        <v>105</v>
      </c>
      <c r="C61" s="177" t="s">
        <v>178</v>
      </c>
      <c r="D61" s="76" t="s">
        <v>296</v>
      </c>
      <c r="E61" s="76" t="s">
        <v>303</v>
      </c>
      <c r="F61" s="76" t="s">
        <v>297</v>
      </c>
    </row>
    <row r="62" spans="1:6" ht="13.5" thickBot="1" x14ac:dyDescent="0.25">
      <c r="A62" s="79"/>
      <c r="B62" s="72"/>
      <c r="C62" s="66" t="s">
        <v>98</v>
      </c>
      <c r="D62" s="80">
        <f>D63+D98+D137+D172+D180+D189+D193+D203+D206+D209+D215</f>
        <v>30829436.929000001</v>
      </c>
      <c r="E62" s="185">
        <f>E63+E98+E137+E172+E180+E189+E193+E203+E206+E209+E215</f>
        <v>22828227.640000001</v>
      </c>
      <c r="F62" s="186">
        <f>E62/D62</f>
        <v>0.74046852339772751</v>
      </c>
    </row>
    <row r="63" spans="1:6" ht="13.5" thickBot="1" x14ac:dyDescent="0.25">
      <c r="A63" s="112" t="s">
        <v>140</v>
      </c>
      <c r="B63" s="81"/>
      <c r="C63" s="66" t="s">
        <v>73</v>
      </c>
      <c r="D63" s="82">
        <f>SUM(D64:D97)</f>
        <v>3328154.6429999997</v>
      </c>
      <c r="E63" s="182">
        <f>SUM(E64:E97)</f>
        <v>3223800</v>
      </c>
      <c r="F63" s="186">
        <f>E63/D63</f>
        <v>0.96864489358405104</v>
      </c>
    </row>
    <row r="64" spans="1:6" x14ac:dyDescent="0.2">
      <c r="A64" s="139"/>
      <c r="B64" s="187">
        <v>1</v>
      </c>
      <c r="C64" s="141" t="s">
        <v>288</v>
      </c>
      <c r="D64" s="142">
        <v>26628.31</v>
      </c>
      <c r="E64" s="150">
        <v>20000</v>
      </c>
      <c r="F64" s="158">
        <f>E64/D64</f>
        <v>0.75108033517711037</v>
      </c>
    </row>
    <row r="65" spans="1:6" x14ac:dyDescent="0.2">
      <c r="A65" s="107"/>
      <c r="B65" s="188">
        <v>2</v>
      </c>
      <c r="C65" s="46" t="s">
        <v>229</v>
      </c>
      <c r="D65" s="97">
        <v>38000</v>
      </c>
      <c r="E65" s="150">
        <v>40000</v>
      </c>
      <c r="F65" s="160">
        <f>E65/D65</f>
        <v>1.0526315789473684</v>
      </c>
    </row>
    <row r="66" spans="1:6" x14ac:dyDescent="0.2">
      <c r="A66" s="107"/>
      <c r="B66" s="188">
        <v>3</v>
      </c>
      <c r="C66" s="46" t="s">
        <v>118</v>
      </c>
      <c r="D66" s="97">
        <v>21281.59</v>
      </c>
      <c r="E66" s="150">
        <v>18000</v>
      </c>
      <c r="F66" s="160">
        <f>E66/D66</f>
        <v>0.8458014650221154</v>
      </c>
    </row>
    <row r="67" spans="1:6" x14ac:dyDescent="0.2">
      <c r="A67" s="107"/>
      <c r="B67" s="188">
        <v>4</v>
      </c>
      <c r="C67" s="46" t="s">
        <v>233</v>
      </c>
      <c r="D67" s="97">
        <v>35089.599999999999</v>
      </c>
      <c r="E67" s="150">
        <v>19000</v>
      </c>
      <c r="F67" s="160">
        <f>E67/D67</f>
        <v>0.54147097715562453</v>
      </c>
    </row>
    <row r="68" spans="1:6" x14ac:dyDescent="0.2">
      <c r="A68" s="107"/>
      <c r="B68" s="188">
        <v>5</v>
      </c>
      <c r="C68" s="46" t="s">
        <v>101</v>
      </c>
      <c r="D68" s="97">
        <v>19731.77</v>
      </c>
      <c r="E68" s="150">
        <v>15000</v>
      </c>
      <c r="F68" s="160">
        <f>E68/D68</f>
        <v>0.76019536007160027</v>
      </c>
    </row>
    <row r="69" spans="1:6" x14ac:dyDescent="0.2">
      <c r="A69" s="107"/>
      <c r="B69" s="188">
        <v>6</v>
      </c>
      <c r="C69" s="46" t="s">
        <v>223</v>
      </c>
      <c r="D69" s="97">
        <v>13681.56</v>
      </c>
      <c r="E69" s="150">
        <v>10000</v>
      </c>
      <c r="F69" s="160">
        <f>E69/D69</f>
        <v>0.73091080256929764</v>
      </c>
    </row>
    <row r="70" spans="1:6" x14ac:dyDescent="0.2">
      <c r="A70" s="107"/>
      <c r="B70" s="188">
        <v>7</v>
      </c>
      <c r="C70" s="46" t="s">
        <v>100</v>
      </c>
      <c r="D70" s="97">
        <v>92390.63</v>
      </c>
      <c r="E70" s="150">
        <v>99000</v>
      </c>
      <c r="F70" s="160">
        <f>E70/D70</f>
        <v>1.0715372327258728</v>
      </c>
    </row>
    <row r="71" spans="1:6" x14ac:dyDescent="0.2">
      <c r="A71" s="107"/>
      <c r="B71" s="188">
        <v>8</v>
      </c>
      <c r="C71" s="46" t="s">
        <v>243</v>
      </c>
      <c r="D71" s="97">
        <v>32942.523000000001</v>
      </c>
      <c r="E71" s="150">
        <v>35000</v>
      </c>
      <c r="F71" s="160">
        <f>E71/D71</f>
        <v>1.0624565701904496</v>
      </c>
    </row>
    <row r="72" spans="1:6" x14ac:dyDescent="0.2">
      <c r="A72" s="107"/>
      <c r="B72" s="188">
        <v>9</v>
      </c>
      <c r="C72" s="46" t="s">
        <v>107</v>
      </c>
      <c r="D72" s="97">
        <v>40895.879999999997</v>
      </c>
      <c r="E72" s="150">
        <v>95000</v>
      </c>
      <c r="F72" s="160">
        <f>E72/D72</f>
        <v>2.3229723874385391</v>
      </c>
    </row>
    <row r="73" spans="1:6" x14ac:dyDescent="0.2">
      <c r="A73" s="107"/>
      <c r="B73" s="188">
        <v>10</v>
      </c>
      <c r="C73" s="46" t="s">
        <v>128</v>
      </c>
      <c r="D73" s="97">
        <v>79330.38</v>
      </c>
      <c r="E73" s="150">
        <v>98000</v>
      </c>
      <c r="F73" s="160">
        <f>E73/D73</f>
        <v>1.2353401055182138</v>
      </c>
    </row>
    <row r="74" spans="1:6" x14ac:dyDescent="0.2">
      <c r="A74" s="107"/>
      <c r="B74" s="188">
        <v>11</v>
      </c>
      <c r="C74" s="46" t="s">
        <v>129</v>
      </c>
      <c r="D74" s="97">
        <v>10024.049999999999</v>
      </c>
      <c r="E74" s="150">
        <v>18000</v>
      </c>
      <c r="F74" s="160">
        <f>E74/D74</f>
        <v>1.7956813862660304</v>
      </c>
    </row>
    <row r="75" spans="1:6" x14ac:dyDescent="0.2">
      <c r="A75" s="107"/>
      <c r="B75" s="188">
        <v>12</v>
      </c>
      <c r="C75" s="46" t="s">
        <v>130</v>
      </c>
      <c r="D75" s="97">
        <v>16760.96</v>
      </c>
      <c r="E75" s="150">
        <v>10000</v>
      </c>
      <c r="F75" s="160">
        <f>E75/D75</f>
        <v>0.59662453701935936</v>
      </c>
    </row>
    <row r="76" spans="1:6" x14ac:dyDescent="0.2">
      <c r="A76" s="107"/>
      <c r="B76" s="188">
        <v>13</v>
      </c>
      <c r="C76" s="46" t="s">
        <v>116</v>
      </c>
      <c r="D76" s="97">
        <v>14525.96</v>
      </c>
      <c r="E76" s="150">
        <v>19800</v>
      </c>
      <c r="F76" s="160">
        <f>E76/D76</f>
        <v>1.3630768637666633</v>
      </c>
    </row>
    <row r="77" spans="1:6" x14ac:dyDescent="0.2">
      <c r="A77" s="107"/>
      <c r="B77" s="188">
        <v>14</v>
      </c>
      <c r="C77" s="46" t="s">
        <v>115</v>
      </c>
      <c r="D77" s="97">
        <v>81245.679999999993</v>
      </c>
      <c r="E77" s="97">
        <v>95000</v>
      </c>
      <c r="F77" s="160">
        <f>E77/D77</f>
        <v>1.1692929396369136</v>
      </c>
    </row>
    <row r="78" spans="1:6" x14ac:dyDescent="0.2">
      <c r="A78" s="107"/>
      <c r="B78" s="188">
        <v>15</v>
      </c>
      <c r="C78" s="46" t="s">
        <v>151</v>
      </c>
      <c r="D78" s="97">
        <v>112558.93</v>
      </c>
      <c r="E78" s="97">
        <v>95000</v>
      </c>
      <c r="F78" s="160">
        <f>E78/D78</f>
        <v>0.84400233726457785</v>
      </c>
    </row>
    <row r="79" spans="1:6" x14ac:dyDescent="0.2">
      <c r="A79" s="107"/>
      <c r="B79" s="188">
        <v>16</v>
      </c>
      <c r="C79" s="46" t="s">
        <v>153</v>
      </c>
      <c r="D79" s="97">
        <v>22743.9</v>
      </c>
      <c r="E79" s="97">
        <v>18000</v>
      </c>
      <c r="F79" s="160">
        <f>E79/D79</f>
        <v>0.7914209963990344</v>
      </c>
    </row>
    <row r="80" spans="1:6" x14ac:dyDescent="0.2">
      <c r="A80" s="107"/>
      <c r="B80" s="188">
        <v>17</v>
      </c>
      <c r="C80" s="46" t="s">
        <v>222</v>
      </c>
      <c r="D80" s="97">
        <v>6183.36</v>
      </c>
      <c r="E80" s="97">
        <v>10000</v>
      </c>
      <c r="F80" s="160">
        <f>E80/D80</f>
        <v>1.6172436992185479</v>
      </c>
    </row>
    <row r="81" spans="1:6" x14ac:dyDescent="0.2">
      <c r="A81" s="107"/>
      <c r="B81" s="188">
        <v>18</v>
      </c>
      <c r="C81" s="46" t="s">
        <v>131</v>
      </c>
      <c r="D81" s="97">
        <v>100718.79</v>
      </c>
      <c r="E81" s="150">
        <v>99000</v>
      </c>
      <c r="F81" s="160">
        <f>E81/D81</f>
        <v>0.98293476321548345</v>
      </c>
    </row>
    <row r="82" spans="1:6" x14ac:dyDescent="0.2">
      <c r="A82" s="107"/>
      <c r="B82" s="188">
        <v>19</v>
      </c>
      <c r="C82" s="46" t="s">
        <v>132</v>
      </c>
      <c r="D82" s="97">
        <v>24036.55</v>
      </c>
      <c r="E82" s="150">
        <v>30000</v>
      </c>
      <c r="F82" s="160">
        <f>E82/D82</f>
        <v>1.2480992488522689</v>
      </c>
    </row>
    <row r="83" spans="1:6" x14ac:dyDescent="0.2">
      <c r="A83" s="107"/>
      <c r="B83" s="188">
        <v>20</v>
      </c>
      <c r="C83" s="46" t="s">
        <v>226</v>
      </c>
      <c r="D83" s="97">
        <v>150123.69</v>
      </c>
      <c r="E83" s="150">
        <v>183000</v>
      </c>
      <c r="F83" s="160">
        <f>E83/D83</f>
        <v>1.2189948168740057</v>
      </c>
    </row>
    <row r="84" spans="1:6" x14ac:dyDescent="0.2">
      <c r="A84" s="107"/>
      <c r="B84" s="188">
        <v>21</v>
      </c>
      <c r="C84" s="46" t="s">
        <v>155</v>
      </c>
      <c r="D84" s="97">
        <v>6377.6</v>
      </c>
      <c r="E84" s="150">
        <v>15000</v>
      </c>
      <c r="F84" s="160">
        <f>E84/D84</f>
        <v>2.3519819367787256</v>
      </c>
    </row>
    <row r="85" spans="1:6" x14ac:dyDescent="0.2">
      <c r="A85" s="107"/>
      <c r="B85" s="188">
        <v>22</v>
      </c>
      <c r="C85" s="46" t="s">
        <v>50</v>
      </c>
      <c r="D85" s="97">
        <v>7926</v>
      </c>
      <c r="E85" s="150">
        <v>5000</v>
      </c>
      <c r="F85" s="160">
        <f>E85/D85</f>
        <v>0.63083522583901086</v>
      </c>
    </row>
    <row r="86" spans="1:6" x14ac:dyDescent="0.2">
      <c r="A86" s="107"/>
      <c r="B86" s="188">
        <v>23</v>
      </c>
      <c r="C86" s="46" t="s">
        <v>264</v>
      </c>
      <c r="D86" s="97">
        <v>11600</v>
      </c>
      <c r="E86" s="150">
        <v>15000</v>
      </c>
      <c r="F86" s="160">
        <f>E86/D86</f>
        <v>1.2931034482758621</v>
      </c>
    </row>
    <row r="87" spans="1:6" x14ac:dyDescent="0.2">
      <c r="A87" s="107"/>
      <c r="B87" s="188">
        <v>24</v>
      </c>
      <c r="C87" s="46" t="s">
        <v>170</v>
      </c>
      <c r="D87" s="97">
        <v>4759.38</v>
      </c>
      <c r="E87" s="97">
        <v>10000</v>
      </c>
      <c r="F87" s="160">
        <f>E87/D87</f>
        <v>2.1011140106484456</v>
      </c>
    </row>
    <row r="88" spans="1:6" x14ac:dyDescent="0.2">
      <c r="A88" s="107"/>
      <c r="B88" s="188">
        <v>25</v>
      </c>
      <c r="C88" s="46" t="s">
        <v>133</v>
      </c>
      <c r="D88" s="97">
        <v>325629.81</v>
      </c>
      <c r="E88" s="97">
        <v>95000</v>
      </c>
      <c r="F88" s="160">
        <f>E88/D88</f>
        <v>0.29174233157584684</v>
      </c>
    </row>
    <row r="89" spans="1:6" x14ac:dyDescent="0.2">
      <c r="A89" s="107"/>
      <c r="B89" s="188">
        <v>26</v>
      </c>
      <c r="C89" s="46" t="s">
        <v>154</v>
      </c>
      <c r="D89" s="97">
        <v>86837.02</v>
      </c>
      <c r="E89" s="97">
        <v>40000</v>
      </c>
      <c r="F89" s="160">
        <f>E89/D89</f>
        <v>0.46063303415985485</v>
      </c>
    </row>
    <row r="90" spans="1:6" x14ac:dyDescent="0.2">
      <c r="A90" s="107"/>
      <c r="B90" s="188">
        <v>27</v>
      </c>
      <c r="C90" s="46" t="s">
        <v>114</v>
      </c>
      <c r="D90" s="97">
        <v>26615.16</v>
      </c>
      <c r="E90" s="97">
        <v>55000</v>
      </c>
      <c r="F90" s="160">
        <f>E90/D90</f>
        <v>2.0664914281935558</v>
      </c>
    </row>
    <row r="91" spans="1:6" x14ac:dyDescent="0.2">
      <c r="A91" s="107"/>
      <c r="B91" s="188">
        <v>28</v>
      </c>
      <c r="C91" s="46" t="s">
        <v>206</v>
      </c>
      <c r="D91" s="97">
        <v>655471.59</v>
      </c>
      <c r="E91" s="150">
        <v>700000</v>
      </c>
      <c r="F91" s="160">
        <f>E91/D91</f>
        <v>1.0679333943367402</v>
      </c>
    </row>
    <row r="92" spans="1:6" x14ac:dyDescent="0.2">
      <c r="A92" s="107"/>
      <c r="B92" s="188">
        <v>29</v>
      </c>
      <c r="C92" s="46" t="s">
        <v>207</v>
      </c>
      <c r="D92" s="97">
        <v>25055.26</v>
      </c>
      <c r="E92" s="150">
        <v>25000</v>
      </c>
      <c r="F92" s="160">
        <f>E92/D92</f>
        <v>0.99779447509225616</v>
      </c>
    </row>
    <row r="93" spans="1:6" x14ac:dyDescent="0.2">
      <c r="A93" s="107"/>
      <c r="B93" s="188">
        <v>30</v>
      </c>
      <c r="C93" s="46" t="s">
        <v>72</v>
      </c>
      <c r="D93" s="97">
        <v>298923.7</v>
      </c>
      <c r="E93" s="150">
        <v>392000</v>
      </c>
      <c r="F93" s="160">
        <f>E93/D93</f>
        <v>1.3113714302345381</v>
      </c>
    </row>
    <row r="94" spans="1:6" x14ac:dyDescent="0.2">
      <c r="A94" s="107"/>
      <c r="B94" s="188">
        <v>31</v>
      </c>
      <c r="C94" s="46" t="s">
        <v>102</v>
      </c>
      <c r="D94" s="97">
        <v>294407.3</v>
      </c>
      <c r="E94" s="150">
        <v>300000</v>
      </c>
      <c r="F94" s="160">
        <f>E94/D94</f>
        <v>1.0189964718945488</v>
      </c>
    </row>
    <row r="95" spans="1:6" x14ac:dyDescent="0.2">
      <c r="A95" s="107"/>
      <c r="B95" s="188">
        <v>32</v>
      </c>
      <c r="C95" s="46" t="s">
        <v>227</v>
      </c>
      <c r="D95" s="97">
        <v>188778.87</v>
      </c>
      <c r="E95" s="150">
        <v>180000</v>
      </c>
      <c r="F95" s="160">
        <f>E95/D95</f>
        <v>0.95349654333665634</v>
      </c>
    </row>
    <row r="96" spans="1:6" x14ac:dyDescent="0.2">
      <c r="A96" s="107"/>
      <c r="B96" s="188">
        <v>33</v>
      </c>
      <c r="C96" s="46" t="s">
        <v>120</v>
      </c>
      <c r="D96" s="97">
        <v>343153.84</v>
      </c>
      <c r="E96" s="150">
        <v>250000</v>
      </c>
      <c r="F96" s="160">
        <f>E96/D96</f>
        <v>0.72853621571013161</v>
      </c>
    </row>
    <row r="97" spans="1:6" ht="13.5" thickBot="1" x14ac:dyDescent="0.25">
      <c r="A97" s="161"/>
      <c r="B97" s="189">
        <v>34</v>
      </c>
      <c r="C97" s="94" t="s">
        <v>208</v>
      </c>
      <c r="D97" s="174">
        <v>113725</v>
      </c>
      <c r="E97" s="165">
        <v>115000</v>
      </c>
      <c r="F97" s="166">
        <f>E97/D97</f>
        <v>1.0112112552209276</v>
      </c>
    </row>
    <row r="98" spans="1:6" ht="13.5" thickBot="1" x14ac:dyDescent="0.25">
      <c r="A98" s="90" t="s">
        <v>141</v>
      </c>
      <c r="B98" s="59"/>
      <c r="C98" s="66" t="s">
        <v>74</v>
      </c>
      <c r="D98" s="182">
        <f>SUM(D99:D136)</f>
        <v>2256060.23</v>
      </c>
      <c r="E98" s="182">
        <f>SUM(E99:E136)</f>
        <v>2353227.64</v>
      </c>
      <c r="F98" s="154">
        <f>E98/D98</f>
        <v>1.0430695106043335</v>
      </c>
    </row>
    <row r="99" spans="1:6" x14ac:dyDescent="0.2">
      <c r="A99" s="139"/>
      <c r="B99" s="190">
        <v>1</v>
      </c>
      <c r="C99" s="141" t="s">
        <v>108</v>
      </c>
      <c r="D99" s="142">
        <v>33737.5</v>
      </c>
      <c r="E99" s="157">
        <v>25000</v>
      </c>
      <c r="F99" s="158">
        <f>E99/D99</f>
        <v>0.74101519081141165</v>
      </c>
    </row>
    <row r="100" spans="1:6" x14ac:dyDescent="0.2">
      <c r="A100" s="107"/>
      <c r="B100" s="191">
        <v>2</v>
      </c>
      <c r="C100" s="46" t="s">
        <v>209</v>
      </c>
      <c r="D100" s="97">
        <v>70764.66</v>
      </c>
      <c r="E100" s="150">
        <v>60000</v>
      </c>
      <c r="F100" s="160">
        <f>E100/D100</f>
        <v>0.84788084900005167</v>
      </c>
    </row>
    <row r="101" spans="1:6" x14ac:dyDescent="0.2">
      <c r="A101" s="107"/>
      <c r="B101" s="191">
        <v>3</v>
      </c>
      <c r="C101" s="46" t="s">
        <v>210</v>
      </c>
      <c r="D101" s="97">
        <v>7951.28</v>
      </c>
      <c r="E101" s="150">
        <v>8000</v>
      </c>
      <c r="F101" s="160">
        <f>E101/D101</f>
        <v>1.0061273153504844</v>
      </c>
    </row>
    <row r="102" spans="1:6" x14ac:dyDescent="0.2">
      <c r="A102" s="107"/>
      <c r="B102" s="191">
        <v>4</v>
      </c>
      <c r="C102" s="46" t="s">
        <v>156</v>
      </c>
      <c r="D102" s="97">
        <v>52797.64</v>
      </c>
      <c r="E102" s="150">
        <f>D102</f>
        <v>52797.64</v>
      </c>
      <c r="F102" s="160">
        <f>E102/D102</f>
        <v>1</v>
      </c>
    </row>
    <row r="103" spans="1:6" x14ac:dyDescent="0.2">
      <c r="A103" s="107"/>
      <c r="B103" s="191">
        <v>5</v>
      </c>
      <c r="C103" s="46" t="s">
        <v>23</v>
      </c>
      <c r="D103" s="97">
        <v>62584.2</v>
      </c>
      <c r="E103" s="97">
        <v>60000</v>
      </c>
      <c r="F103" s="160">
        <f>E103/D103</f>
        <v>0.95870842800579059</v>
      </c>
    </row>
    <row r="104" spans="1:6" x14ac:dyDescent="0.2">
      <c r="A104" s="107"/>
      <c r="B104" s="191">
        <v>6</v>
      </c>
      <c r="C104" s="46" t="s">
        <v>228</v>
      </c>
      <c r="D104" s="97">
        <v>67761.58</v>
      </c>
      <c r="E104" s="150">
        <v>65000</v>
      </c>
      <c r="F104" s="160">
        <f>E104/D104</f>
        <v>0.95924563742462909</v>
      </c>
    </row>
    <row r="105" spans="1:6" x14ac:dyDescent="0.2">
      <c r="A105" s="107"/>
      <c r="B105" s="191">
        <v>7</v>
      </c>
      <c r="C105" s="46" t="s">
        <v>21</v>
      </c>
      <c r="D105" s="97">
        <v>241311.35</v>
      </c>
      <c r="E105" s="97">
        <v>198000</v>
      </c>
      <c r="F105" s="160">
        <f>E105/D105</f>
        <v>0.82051673077126297</v>
      </c>
    </row>
    <row r="106" spans="1:6" x14ac:dyDescent="0.2">
      <c r="A106" s="107"/>
      <c r="B106" s="191">
        <v>8</v>
      </c>
      <c r="C106" s="46" t="s">
        <v>270</v>
      </c>
      <c r="D106" s="97">
        <v>71013</v>
      </c>
      <c r="E106" s="150">
        <v>80000</v>
      </c>
      <c r="F106" s="160">
        <f>E106/D106</f>
        <v>1.1265542928759522</v>
      </c>
    </row>
    <row r="107" spans="1:6" x14ac:dyDescent="0.2">
      <c r="A107" s="107"/>
      <c r="B107" s="191">
        <v>9</v>
      </c>
      <c r="C107" s="46" t="s">
        <v>271</v>
      </c>
      <c r="D107" s="97">
        <v>78898.92</v>
      </c>
      <c r="E107" s="150">
        <v>152000</v>
      </c>
      <c r="F107" s="160">
        <f>E107/D107</f>
        <v>1.9265155974251613</v>
      </c>
    </row>
    <row r="108" spans="1:6" x14ac:dyDescent="0.2">
      <c r="A108" s="107"/>
      <c r="B108" s="191">
        <v>10</v>
      </c>
      <c r="C108" s="46" t="s">
        <v>274</v>
      </c>
      <c r="D108" s="97">
        <v>70256.22</v>
      </c>
      <c r="E108" s="97">
        <v>50000</v>
      </c>
      <c r="F108" s="160">
        <f>E108/D108</f>
        <v>0.71168075936906372</v>
      </c>
    </row>
    <row r="109" spans="1:6" x14ac:dyDescent="0.2">
      <c r="A109" s="107"/>
      <c r="B109" s="191">
        <v>11</v>
      </c>
      <c r="C109" s="46" t="s">
        <v>237</v>
      </c>
      <c r="D109" s="97">
        <v>28053.08</v>
      </c>
      <c r="E109" s="97">
        <v>18000</v>
      </c>
      <c r="F109" s="160">
        <f>E109/D109</f>
        <v>0.64164077527316066</v>
      </c>
    </row>
    <row r="110" spans="1:6" x14ac:dyDescent="0.2">
      <c r="A110" s="107"/>
      <c r="B110" s="192" t="s">
        <v>211</v>
      </c>
      <c r="C110" s="46" t="s">
        <v>266</v>
      </c>
      <c r="D110" s="97">
        <v>313600</v>
      </c>
      <c r="E110" s="97">
        <v>650000</v>
      </c>
      <c r="F110" s="160">
        <f>E110/D110</f>
        <v>2.072704081632653</v>
      </c>
    </row>
    <row r="111" spans="1:6" x14ac:dyDescent="0.2">
      <c r="A111" s="107"/>
      <c r="B111" s="192" t="s">
        <v>212</v>
      </c>
      <c r="C111" s="46" t="s">
        <v>224</v>
      </c>
      <c r="D111" s="97">
        <v>95333.33</v>
      </c>
      <c r="E111" s="97">
        <v>0</v>
      </c>
      <c r="F111" s="160">
        <f>E111/D111</f>
        <v>0</v>
      </c>
    </row>
    <row r="112" spans="1:6" x14ac:dyDescent="0.2">
      <c r="A112" s="107"/>
      <c r="B112" s="191">
        <v>14</v>
      </c>
      <c r="C112" s="46" t="s">
        <v>236</v>
      </c>
      <c r="D112" s="97">
        <v>8500</v>
      </c>
      <c r="E112" s="97">
        <v>15000</v>
      </c>
      <c r="F112" s="160">
        <f>E112/D112</f>
        <v>1.7647058823529411</v>
      </c>
    </row>
    <row r="113" spans="1:6" x14ac:dyDescent="0.2">
      <c r="A113" s="107"/>
      <c r="B113" s="191">
        <v>15</v>
      </c>
      <c r="C113" s="46" t="s">
        <v>254</v>
      </c>
      <c r="D113" s="97">
        <v>32032.92</v>
      </c>
      <c r="E113" s="97">
        <v>18000</v>
      </c>
      <c r="F113" s="160">
        <f>E113/D113</f>
        <v>0.56192192282189701</v>
      </c>
    </row>
    <row r="114" spans="1:6" x14ac:dyDescent="0.2">
      <c r="A114" s="107"/>
      <c r="B114" s="191">
        <v>16</v>
      </c>
      <c r="C114" s="46" t="s">
        <v>214</v>
      </c>
      <c r="D114" s="97">
        <v>445034.86</v>
      </c>
      <c r="E114" s="150">
        <v>0</v>
      </c>
      <c r="F114" s="160">
        <f>E114/D114</f>
        <v>0</v>
      </c>
    </row>
    <row r="115" spans="1:6" x14ac:dyDescent="0.2">
      <c r="A115" s="107"/>
      <c r="B115" s="191">
        <v>17</v>
      </c>
      <c r="C115" s="46" t="s">
        <v>225</v>
      </c>
      <c r="D115" s="97">
        <v>17441.650000000001</v>
      </c>
      <c r="E115" s="97">
        <v>18000</v>
      </c>
      <c r="F115" s="160">
        <f>E115/D115</f>
        <v>1.0320124529502654</v>
      </c>
    </row>
    <row r="116" spans="1:6" x14ac:dyDescent="0.2">
      <c r="A116" s="107"/>
      <c r="B116" s="192" t="s">
        <v>213</v>
      </c>
      <c r="C116" s="46" t="s">
        <v>191</v>
      </c>
      <c r="D116" s="97">
        <v>156360.24</v>
      </c>
      <c r="E116" s="150">
        <v>80000</v>
      </c>
      <c r="F116" s="160">
        <f>E116/D116</f>
        <v>0.51163902025220742</v>
      </c>
    </row>
    <row r="117" spans="1:6" x14ac:dyDescent="0.2">
      <c r="A117" s="107"/>
      <c r="B117" s="192" t="s">
        <v>235</v>
      </c>
      <c r="C117" s="46" t="s">
        <v>123</v>
      </c>
      <c r="D117" s="97">
        <v>2816</v>
      </c>
      <c r="E117" s="97">
        <v>5000</v>
      </c>
      <c r="F117" s="160">
        <f>E117/D117</f>
        <v>1.7755681818181819</v>
      </c>
    </row>
    <row r="118" spans="1:6" x14ac:dyDescent="0.2">
      <c r="A118" s="107"/>
      <c r="B118" s="191">
        <v>20</v>
      </c>
      <c r="C118" s="46" t="s">
        <v>51</v>
      </c>
      <c r="D118" s="97">
        <v>9209</v>
      </c>
      <c r="E118" s="97">
        <v>10000</v>
      </c>
      <c r="F118" s="160">
        <f>E118/D118</f>
        <v>1.085894233901618</v>
      </c>
    </row>
    <row r="119" spans="1:6" x14ac:dyDescent="0.2">
      <c r="A119" s="107"/>
      <c r="B119" s="191">
        <v>21</v>
      </c>
      <c r="C119" s="46" t="s">
        <v>187</v>
      </c>
      <c r="D119" s="97">
        <v>4902</v>
      </c>
      <c r="E119" s="97">
        <v>4000</v>
      </c>
      <c r="F119" s="160">
        <f>E119/D119</f>
        <v>0.81599347205222361</v>
      </c>
    </row>
    <row r="120" spans="1:6" x14ac:dyDescent="0.2">
      <c r="A120" s="107"/>
      <c r="B120" s="191">
        <v>22</v>
      </c>
      <c r="C120" s="46" t="s">
        <v>265</v>
      </c>
      <c r="D120" s="97">
        <v>47636</v>
      </c>
      <c r="E120" s="150">
        <v>50000</v>
      </c>
      <c r="F120" s="160">
        <f>E120/D120</f>
        <v>1.0496263330254429</v>
      </c>
    </row>
    <row r="121" spans="1:6" x14ac:dyDescent="0.2">
      <c r="A121" s="107"/>
      <c r="B121" s="191">
        <v>23</v>
      </c>
      <c r="C121" s="46" t="s">
        <v>231</v>
      </c>
      <c r="D121" s="97">
        <v>129576.8</v>
      </c>
      <c r="E121" s="150">
        <v>72980</v>
      </c>
      <c r="F121" s="160">
        <f>E121/D121</f>
        <v>0.56321810694507035</v>
      </c>
    </row>
    <row r="122" spans="1:6" x14ac:dyDescent="0.2">
      <c r="A122" s="107"/>
      <c r="B122" s="191">
        <v>24</v>
      </c>
      <c r="C122" s="46" t="s">
        <v>192</v>
      </c>
      <c r="D122" s="97">
        <v>34918.5</v>
      </c>
      <c r="E122" s="150">
        <v>90000</v>
      </c>
      <c r="F122" s="160">
        <f>E122/D122</f>
        <v>2.5774303019889171</v>
      </c>
    </row>
    <row r="123" spans="1:6" x14ac:dyDescent="0.2">
      <c r="A123" s="107"/>
      <c r="B123" s="191">
        <v>25</v>
      </c>
      <c r="C123" s="46" t="s">
        <v>232</v>
      </c>
      <c r="D123" s="97">
        <v>79637</v>
      </c>
      <c r="E123" s="97">
        <v>0</v>
      </c>
      <c r="F123" s="160">
        <f>E123/D123</f>
        <v>0</v>
      </c>
    </row>
    <row r="124" spans="1:6" x14ac:dyDescent="0.2">
      <c r="A124" s="107"/>
      <c r="B124" s="191">
        <v>26</v>
      </c>
      <c r="C124" s="46" t="s">
        <v>257</v>
      </c>
      <c r="D124" s="97">
        <v>0</v>
      </c>
      <c r="E124" s="150">
        <v>10000</v>
      </c>
      <c r="F124" s="160">
        <v>0</v>
      </c>
    </row>
    <row r="125" spans="1:6" x14ac:dyDescent="0.2">
      <c r="A125" s="107"/>
      <c r="B125" s="191">
        <v>27</v>
      </c>
      <c r="C125" s="46" t="s">
        <v>251</v>
      </c>
      <c r="D125" s="97">
        <v>0</v>
      </c>
      <c r="E125" s="97">
        <v>130000</v>
      </c>
      <c r="F125" s="160">
        <v>0</v>
      </c>
    </row>
    <row r="126" spans="1:6" x14ac:dyDescent="0.2">
      <c r="A126" s="107"/>
      <c r="B126" s="191">
        <v>28</v>
      </c>
      <c r="C126" s="46" t="s">
        <v>255</v>
      </c>
      <c r="D126" s="97">
        <v>0</v>
      </c>
      <c r="E126" s="97">
        <v>70000</v>
      </c>
      <c r="F126" s="160">
        <v>0</v>
      </c>
    </row>
    <row r="127" spans="1:6" x14ac:dyDescent="0.2">
      <c r="A127" s="107"/>
      <c r="B127" s="191">
        <v>29</v>
      </c>
      <c r="C127" s="46" t="s">
        <v>252</v>
      </c>
      <c r="D127" s="97">
        <v>0</v>
      </c>
      <c r="E127" s="150">
        <v>0</v>
      </c>
      <c r="F127" s="160">
        <v>0</v>
      </c>
    </row>
    <row r="128" spans="1:6" x14ac:dyDescent="0.2">
      <c r="A128" s="107"/>
      <c r="B128" s="191">
        <v>30</v>
      </c>
      <c r="C128" s="46" t="s">
        <v>248</v>
      </c>
      <c r="D128" s="97">
        <v>0</v>
      </c>
      <c r="E128" s="150">
        <v>0</v>
      </c>
      <c r="F128" s="160">
        <v>0</v>
      </c>
    </row>
    <row r="129" spans="1:6" x14ac:dyDescent="0.2">
      <c r="A129" s="107"/>
      <c r="B129" s="191">
        <v>31</v>
      </c>
      <c r="C129" s="46" t="s">
        <v>249</v>
      </c>
      <c r="D129" s="97">
        <v>0</v>
      </c>
      <c r="E129" s="150">
        <v>0</v>
      </c>
      <c r="F129" s="160">
        <v>0</v>
      </c>
    </row>
    <row r="130" spans="1:6" x14ac:dyDescent="0.2">
      <c r="A130" s="107"/>
      <c r="B130" s="191">
        <v>32</v>
      </c>
      <c r="C130" s="46" t="s">
        <v>240</v>
      </c>
      <c r="D130" s="97">
        <v>63482.5</v>
      </c>
      <c r="E130" s="150">
        <v>0</v>
      </c>
      <c r="F130" s="160">
        <v>0</v>
      </c>
    </row>
    <row r="131" spans="1:6" x14ac:dyDescent="0.2">
      <c r="A131" s="107"/>
      <c r="B131" s="191">
        <v>33</v>
      </c>
      <c r="C131" s="46" t="s">
        <v>301</v>
      </c>
      <c r="D131" s="97">
        <v>0</v>
      </c>
      <c r="E131" s="150">
        <v>35000</v>
      </c>
      <c r="F131" s="160">
        <v>0</v>
      </c>
    </row>
    <row r="132" spans="1:6" x14ac:dyDescent="0.2">
      <c r="A132" s="107"/>
      <c r="B132" s="191">
        <v>34</v>
      </c>
      <c r="C132" s="46" t="s">
        <v>258</v>
      </c>
      <c r="D132" s="97">
        <v>0</v>
      </c>
      <c r="E132" s="150">
        <v>90000</v>
      </c>
      <c r="F132" s="160">
        <v>0</v>
      </c>
    </row>
    <row r="133" spans="1:6" x14ac:dyDescent="0.2">
      <c r="A133" s="107"/>
      <c r="B133" s="191">
        <v>35</v>
      </c>
      <c r="C133" s="46" t="s">
        <v>259</v>
      </c>
      <c r="D133" s="97">
        <v>0</v>
      </c>
      <c r="E133" s="150">
        <v>126000</v>
      </c>
      <c r="F133" s="160">
        <v>0</v>
      </c>
    </row>
    <row r="134" spans="1:6" x14ac:dyDescent="0.2">
      <c r="A134" s="107"/>
      <c r="B134" s="191">
        <v>36</v>
      </c>
      <c r="C134" s="46" t="s">
        <v>260</v>
      </c>
      <c r="D134" s="97">
        <v>0</v>
      </c>
      <c r="E134" s="97">
        <v>25000</v>
      </c>
      <c r="F134" s="160">
        <v>0</v>
      </c>
    </row>
    <row r="135" spans="1:6" x14ac:dyDescent="0.2">
      <c r="A135" s="107"/>
      <c r="B135" s="191">
        <v>37</v>
      </c>
      <c r="C135" s="46" t="s">
        <v>304</v>
      </c>
      <c r="D135" s="97">
        <v>0</v>
      </c>
      <c r="E135" s="150">
        <v>45000</v>
      </c>
      <c r="F135" s="160">
        <v>0</v>
      </c>
    </row>
    <row r="136" spans="1:6" ht="13.5" thickBot="1" x14ac:dyDescent="0.25">
      <c r="A136" s="161"/>
      <c r="B136" s="193">
        <v>38</v>
      </c>
      <c r="C136" s="94" t="s">
        <v>256</v>
      </c>
      <c r="D136" s="174">
        <v>30450</v>
      </c>
      <c r="E136" s="174">
        <v>40450</v>
      </c>
      <c r="F136" s="166">
        <f>E136/D136</f>
        <v>1.3284072249589491</v>
      </c>
    </row>
    <row r="137" spans="1:6" ht="13.5" thickBot="1" x14ac:dyDescent="0.25">
      <c r="A137" s="90" t="s">
        <v>142</v>
      </c>
      <c r="B137" s="194"/>
      <c r="C137" s="66" t="s">
        <v>75</v>
      </c>
      <c r="D137" s="182">
        <f>SUM(D138:D171)</f>
        <v>2958382.6699999995</v>
      </c>
      <c r="E137" s="182">
        <f>SUM(E138:E171)</f>
        <v>2184550</v>
      </c>
      <c r="F137" s="154">
        <f>E137/D137</f>
        <v>0.73842712173540426</v>
      </c>
    </row>
    <row r="138" spans="1:6" x14ac:dyDescent="0.2">
      <c r="A138" s="195"/>
      <c r="B138" s="190">
        <v>24</v>
      </c>
      <c r="C138" s="141" t="s">
        <v>188</v>
      </c>
      <c r="D138" s="142">
        <v>16326.25</v>
      </c>
      <c r="E138" s="142">
        <v>36000</v>
      </c>
      <c r="F138" s="158">
        <f>E138/D138</f>
        <v>2.2050378990888908</v>
      </c>
    </row>
    <row r="139" spans="1:6" x14ac:dyDescent="0.2">
      <c r="A139" s="88"/>
      <c r="B139" s="191">
        <v>25</v>
      </c>
      <c r="C139" s="46" t="s">
        <v>267</v>
      </c>
      <c r="D139" s="97">
        <v>10550</v>
      </c>
      <c r="E139" s="150">
        <v>12000</v>
      </c>
      <c r="F139" s="160">
        <f>E139/D139</f>
        <v>1.1374407582938388</v>
      </c>
    </row>
    <row r="140" spans="1:6" x14ac:dyDescent="0.2">
      <c r="A140" s="107"/>
      <c r="B140" s="191">
        <v>26</v>
      </c>
      <c r="C140" s="46" t="s">
        <v>250</v>
      </c>
      <c r="D140" s="97">
        <v>144074.13</v>
      </c>
      <c r="E140" s="150">
        <v>140000</v>
      </c>
      <c r="F140" s="160">
        <f>E140/D140</f>
        <v>0.97172198784056507</v>
      </c>
    </row>
    <row r="141" spans="1:6" x14ac:dyDescent="0.2">
      <c r="A141" s="107"/>
      <c r="B141" s="191">
        <v>27</v>
      </c>
      <c r="C141" s="46" t="s">
        <v>152</v>
      </c>
      <c r="D141" s="97">
        <v>94000</v>
      </c>
      <c r="E141" s="150">
        <v>45000</v>
      </c>
      <c r="F141" s="160">
        <f>E141/D141</f>
        <v>0.47872340425531917</v>
      </c>
    </row>
    <row r="142" spans="1:6" x14ac:dyDescent="0.2">
      <c r="A142" s="107"/>
      <c r="B142" s="191">
        <v>28</v>
      </c>
      <c r="C142" s="46" t="s">
        <v>215</v>
      </c>
      <c r="D142" s="97">
        <v>83577.72</v>
      </c>
      <c r="E142" s="150">
        <v>80000</v>
      </c>
      <c r="F142" s="160">
        <f>E142/D142</f>
        <v>0.95719289782013672</v>
      </c>
    </row>
    <row r="143" spans="1:6" x14ac:dyDescent="0.2">
      <c r="A143" s="196"/>
      <c r="B143" s="191">
        <v>29</v>
      </c>
      <c r="C143" s="46" t="s">
        <v>190</v>
      </c>
      <c r="D143" s="97">
        <v>119400</v>
      </c>
      <c r="E143" s="97">
        <v>50000</v>
      </c>
      <c r="F143" s="160">
        <f>E143/D143</f>
        <v>0.41876046901172531</v>
      </c>
    </row>
    <row r="144" spans="1:6" x14ac:dyDescent="0.2">
      <c r="A144" s="196"/>
      <c r="B144" s="191">
        <v>30</v>
      </c>
      <c r="C144" s="46" t="s">
        <v>241</v>
      </c>
      <c r="D144" s="97">
        <v>77254</v>
      </c>
      <c r="E144" s="97">
        <v>98000</v>
      </c>
      <c r="F144" s="160">
        <f>E144/D144</f>
        <v>1.2685427291790716</v>
      </c>
    </row>
    <row r="145" spans="1:6" x14ac:dyDescent="0.2">
      <c r="A145" s="196"/>
      <c r="B145" s="191">
        <v>31</v>
      </c>
      <c r="C145" s="46" t="s">
        <v>29</v>
      </c>
      <c r="D145" s="97">
        <v>94024</v>
      </c>
      <c r="E145" s="150">
        <v>60000</v>
      </c>
      <c r="F145" s="160">
        <f>E145/D145</f>
        <v>0.6381349442695482</v>
      </c>
    </row>
    <row r="146" spans="1:6" x14ac:dyDescent="0.2">
      <c r="A146" s="196"/>
      <c r="B146" s="191">
        <v>32</v>
      </c>
      <c r="C146" s="46" t="s">
        <v>216</v>
      </c>
      <c r="D146" s="97">
        <v>142159.51</v>
      </c>
      <c r="E146" s="97">
        <v>190000</v>
      </c>
      <c r="F146" s="160">
        <f>E146/D146</f>
        <v>1.3365268352430308</v>
      </c>
    </row>
    <row r="147" spans="1:6" x14ac:dyDescent="0.2">
      <c r="A147" s="107"/>
      <c r="B147" s="191">
        <v>33</v>
      </c>
      <c r="C147" s="46" t="s">
        <v>273</v>
      </c>
      <c r="D147" s="97">
        <v>58324.5</v>
      </c>
      <c r="E147" s="97">
        <v>0</v>
      </c>
      <c r="F147" s="160">
        <f>E147/D147</f>
        <v>0</v>
      </c>
    </row>
    <row r="148" spans="1:6" x14ac:dyDescent="0.2">
      <c r="A148" s="107"/>
      <c r="B148" s="191">
        <v>34</v>
      </c>
      <c r="C148" s="46" t="s">
        <v>269</v>
      </c>
      <c r="D148" s="97">
        <v>66020.58</v>
      </c>
      <c r="E148" s="97">
        <v>70000</v>
      </c>
      <c r="F148" s="160">
        <f>E148/D148</f>
        <v>1.0602754474438121</v>
      </c>
    </row>
    <row r="149" spans="1:6" x14ac:dyDescent="0.2">
      <c r="A149" s="107"/>
      <c r="B149" s="191">
        <v>35</v>
      </c>
      <c r="C149" s="46" t="s">
        <v>109</v>
      </c>
      <c r="D149" s="97">
        <v>91876</v>
      </c>
      <c r="E149" s="150">
        <v>57600</v>
      </c>
      <c r="F149" s="160">
        <f>E149/D149</f>
        <v>0.62693195176106931</v>
      </c>
    </row>
    <row r="150" spans="1:6" x14ac:dyDescent="0.2">
      <c r="A150" s="107"/>
      <c r="B150" s="191">
        <v>36</v>
      </c>
      <c r="C150" s="98" t="s">
        <v>272</v>
      </c>
      <c r="D150" s="97">
        <v>648392.69999999995</v>
      </c>
      <c r="E150" s="150">
        <v>300000</v>
      </c>
      <c r="F150" s="160">
        <f>E150/D150</f>
        <v>0.46268256875809988</v>
      </c>
    </row>
    <row r="151" spans="1:6" x14ac:dyDescent="0.2">
      <c r="A151" s="107"/>
      <c r="B151" s="191">
        <v>37</v>
      </c>
      <c r="C151" s="46" t="s">
        <v>217</v>
      </c>
      <c r="D151" s="97">
        <v>177923.16</v>
      </c>
      <c r="E151" s="150">
        <v>90000</v>
      </c>
      <c r="F151" s="160">
        <f>E151/D151</f>
        <v>0.50583633968731223</v>
      </c>
    </row>
    <row r="152" spans="1:6" x14ac:dyDescent="0.2">
      <c r="A152" s="107"/>
      <c r="B152" s="191">
        <v>37</v>
      </c>
      <c r="C152" s="46" t="s">
        <v>95</v>
      </c>
      <c r="D152" s="97">
        <v>132645.54999999999</v>
      </c>
      <c r="E152" s="97">
        <v>130000</v>
      </c>
      <c r="F152" s="160">
        <f>E152/D152</f>
        <v>0.98005549375761203</v>
      </c>
    </row>
    <row r="153" spans="1:6" x14ac:dyDescent="0.2">
      <c r="A153" s="107"/>
      <c r="B153" s="191">
        <v>38</v>
      </c>
      <c r="C153" s="46" t="s">
        <v>94</v>
      </c>
      <c r="D153" s="97">
        <v>6953.65</v>
      </c>
      <c r="E153" s="97">
        <v>20000</v>
      </c>
      <c r="F153" s="160">
        <f>E153/D153</f>
        <v>2.8761873260805477</v>
      </c>
    </row>
    <row r="154" spans="1:6" x14ac:dyDescent="0.2">
      <c r="A154" s="107"/>
      <c r="B154" s="191">
        <v>39</v>
      </c>
      <c r="C154" s="46" t="s">
        <v>110</v>
      </c>
      <c r="D154" s="97">
        <v>86047.6</v>
      </c>
      <c r="E154" s="97">
        <v>75000</v>
      </c>
      <c r="F154" s="160">
        <f>E154/D154</f>
        <v>0.87161059692542264</v>
      </c>
    </row>
    <row r="155" spans="1:6" x14ac:dyDescent="0.2">
      <c r="A155" s="107"/>
      <c r="B155" s="191">
        <v>40</v>
      </c>
      <c r="C155" s="46" t="s">
        <v>166</v>
      </c>
      <c r="D155" s="97">
        <v>32865</v>
      </c>
      <c r="E155" s="97">
        <v>34950</v>
      </c>
      <c r="F155" s="160">
        <f>E155/D155</f>
        <v>1.063441350981287</v>
      </c>
    </row>
    <row r="156" spans="1:6" x14ac:dyDescent="0.2">
      <c r="A156" s="107"/>
      <c r="B156" s="191">
        <v>41</v>
      </c>
      <c r="C156" s="46" t="s">
        <v>134</v>
      </c>
      <c r="D156" s="97">
        <v>42562.8</v>
      </c>
      <c r="E156" s="97">
        <v>43000</v>
      </c>
      <c r="F156" s="160">
        <f>E156/D156</f>
        <v>1.0102718806093582</v>
      </c>
    </row>
    <row r="157" spans="1:6" x14ac:dyDescent="0.2">
      <c r="A157" s="107"/>
      <c r="B157" s="191">
        <v>42</v>
      </c>
      <c r="C157" s="98" t="s">
        <v>168</v>
      </c>
      <c r="D157" s="97">
        <v>22980</v>
      </c>
      <c r="E157" s="97">
        <v>29000</v>
      </c>
      <c r="F157" s="160">
        <f>E157/D157</f>
        <v>1.2619669277632724</v>
      </c>
    </row>
    <row r="158" spans="1:6" x14ac:dyDescent="0.2">
      <c r="A158" s="107"/>
      <c r="B158" s="191">
        <v>43</v>
      </c>
      <c r="C158" s="98" t="s">
        <v>268</v>
      </c>
      <c r="D158" s="97">
        <v>4750</v>
      </c>
      <c r="E158" s="97">
        <v>10000</v>
      </c>
      <c r="F158" s="160">
        <f>E158/D158</f>
        <v>2.1052631578947367</v>
      </c>
    </row>
    <row r="159" spans="1:6" x14ac:dyDescent="0.2">
      <c r="A159" s="107"/>
      <c r="B159" s="191">
        <v>44</v>
      </c>
      <c r="C159" s="98" t="s">
        <v>167</v>
      </c>
      <c r="D159" s="97">
        <v>12000</v>
      </c>
      <c r="E159" s="97">
        <v>12000</v>
      </c>
      <c r="F159" s="160">
        <f>E159/D159</f>
        <v>1</v>
      </c>
    </row>
    <row r="160" spans="1:6" x14ac:dyDescent="0.2">
      <c r="A160" s="107"/>
      <c r="B160" s="191">
        <v>45</v>
      </c>
      <c r="C160" s="98" t="s">
        <v>245</v>
      </c>
      <c r="D160" s="97">
        <v>12558</v>
      </c>
      <c r="E160" s="97">
        <v>12000</v>
      </c>
      <c r="F160" s="160">
        <f>E160/D160</f>
        <v>0.95556617295747726</v>
      </c>
    </row>
    <row r="161" spans="1:6" x14ac:dyDescent="0.2">
      <c r="A161" s="107"/>
      <c r="B161" s="191">
        <v>46</v>
      </c>
      <c r="C161" s="98" t="s">
        <v>263</v>
      </c>
      <c r="D161" s="97">
        <v>11500</v>
      </c>
      <c r="E161" s="97">
        <v>0</v>
      </c>
      <c r="F161" s="160">
        <f>E161/D161</f>
        <v>0</v>
      </c>
    </row>
    <row r="162" spans="1:6" x14ac:dyDescent="0.2">
      <c r="A162" s="107"/>
      <c r="B162" s="191">
        <v>47</v>
      </c>
      <c r="C162" s="98" t="s">
        <v>189</v>
      </c>
      <c r="D162" s="97">
        <v>69600</v>
      </c>
      <c r="E162" s="97">
        <v>70000</v>
      </c>
      <c r="F162" s="160">
        <f>E162/D162</f>
        <v>1.0057471264367817</v>
      </c>
    </row>
    <row r="163" spans="1:6" x14ac:dyDescent="0.2">
      <c r="A163" s="107"/>
      <c r="B163" s="191">
        <v>48</v>
      </c>
      <c r="C163" s="46" t="s">
        <v>149</v>
      </c>
      <c r="D163" s="97">
        <v>2500</v>
      </c>
      <c r="E163" s="97">
        <v>10000</v>
      </c>
      <c r="F163" s="160">
        <f>E163/D163</f>
        <v>4</v>
      </c>
    </row>
    <row r="164" spans="1:6" x14ac:dyDescent="0.2">
      <c r="A164" s="107"/>
      <c r="B164" s="191">
        <v>49</v>
      </c>
      <c r="C164" s="46" t="s">
        <v>135</v>
      </c>
      <c r="D164" s="97">
        <v>36758.46</v>
      </c>
      <c r="E164" s="97">
        <v>5000</v>
      </c>
      <c r="F164" s="160">
        <f>E164/D164</f>
        <v>0.13602310869388978</v>
      </c>
    </row>
    <row r="165" spans="1:6" x14ac:dyDescent="0.2">
      <c r="A165" s="107"/>
      <c r="B165" s="191">
        <v>50</v>
      </c>
      <c r="C165" s="46" t="s">
        <v>169</v>
      </c>
      <c r="D165" s="97">
        <v>36800</v>
      </c>
      <c r="E165" s="97">
        <v>40000</v>
      </c>
      <c r="F165" s="160">
        <f>E165/D165</f>
        <v>1.0869565217391304</v>
      </c>
    </row>
    <row r="166" spans="1:6" x14ac:dyDescent="0.2">
      <c r="A166" s="107"/>
      <c r="B166" s="191">
        <v>51</v>
      </c>
      <c r="C166" s="46" t="s">
        <v>220</v>
      </c>
      <c r="D166" s="97">
        <v>294737.8</v>
      </c>
      <c r="E166" s="97">
        <v>380000</v>
      </c>
      <c r="F166" s="160">
        <f>E166/D166</f>
        <v>1.2892815241207609</v>
      </c>
    </row>
    <row r="167" spans="1:6" x14ac:dyDescent="0.2">
      <c r="A167" s="107"/>
      <c r="B167" s="191">
        <v>52</v>
      </c>
      <c r="C167" s="46" t="s">
        <v>247</v>
      </c>
      <c r="D167" s="97">
        <v>190000</v>
      </c>
      <c r="E167" s="97">
        <v>0</v>
      </c>
      <c r="F167" s="160">
        <f>E167/D167</f>
        <v>0</v>
      </c>
    </row>
    <row r="168" spans="1:6" x14ac:dyDescent="0.2">
      <c r="A168" s="107"/>
      <c r="B168" s="191">
        <v>53</v>
      </c>
      <c r="C168" s="46" t="s">
        <v>261</v>
      </c>
      <c r="D168" s="97">
        <v>0</v>
      </c>
      <c r="E168" s="97">
        <v>18000</v>
      </c>
      <c r="F168" s="160" t="e">
        <f>E168/D168</f>
        <v>#DIV/0!</v>
      </c>
    </row>
    <row r="169" spans="1:6" x14ac:dyDescent="0.2">
      <c r="A169" s="107"/>
      <c r="B169" s="191">
        <v>54</v>
      </c>
      <c r="C169" s="46" t="s">
        <v>221</v>
      </c>
      <c r="D169" s="97">
        <v>35300</v>
      </c>
      <c r="E169" s="97">
        <v>32000</v>
      </c>
      <c r="F169" s="160">
        <f>E169/D169</f>
        <v>0.90651558073654392</v>
      </c>
    </row>
    <row r="170" spans="1:6" x14ac:dyDescent="0.2">
      <c r="A170" s="107"/>
      <c r="B170" s="191">
        <v>55</v>
      </c>
      <c r="C170" s="46" t="s">
        <v>34</v>
      </c>
      <c r="D170" s="97">
        <v>15605</v>
      </c>
      <c r="E170" s="97">
        <v>10000</v>
      </c>
      <c r="F170" s="160">
        <f>E170/D170</f>
        <v>0.6408202499198975</v>
      </c>
    </row>
    <row r="171" spans="1:6" ht="13.5" thickBot="1" x14ac:dyDescent="0.25">
      <c r="A171" s="161"/>
      <c r="B171" s="193">
        <v>56</v>
      </c>
      <c r="C171" s="94" t="s">
        <v>36</v>
      </c>
      <c r="D171" s="174">
        <v>88316.26</v>
      </c>
      <c r="E171" s="165">
        <v>25000</v>
      </c>
      <c r="F171" s="166">
        <f>E171/D171</f>
        <v>0.28307358124087229</v>
      </c>
    </row>
    <row r="172" spans="1:6" ht="13.5" thickBot="1" x14ac:dyDescent="0.25">
      <c r="A172" s="90" t="s">
        <v>143</v>
      </c>
      <c r="B172" s="59"/>
      <c r="C172" s="66" t="s">
        <v>171</v>
      </c>
      <c r="D172" s="168">
        <f>SUM(D173)</f>
        <v>1465794.61</v>
      </c>
      <c r="E172" s="168">
        <f t="shared" ref="E172" si="4">SUM(E173)</f>
        <v>1400000</v>
      </c>
      <c r="F172" s="154">
        <f>E172/D172</f>
        <v>0.9551133497482297</v>
      </c>
    </row>
    <row r="173" spans="1:6" ht="13.5" thickBot="1" x14ac:dyDescent="0.25">
      <c r="A173" s="90"/>
      <c r="B173" s="63">
        <v>1</v>
      </c>
      <c r="C173" s="59" t="s">
        <v>124</v>
      </c>
      <c r="D173" s="184">
        <v>1465794.61</v>
      </c>
      <c r="E173" s="184">
        <v>1400000</v>
      </c>
      <c r="F173" s="154">
        <f>E173/D173</f>
        <v>0.9551133497482297</v>
      </c>
    </row>
    <row r="174" spans="1:6" ht="15.6" hidden="1" customHeight="1" x14ac:dyDescent="0.25">
      <c r="A174" s="113"/>
      <c r="B174" s="87"/>
      <c r="C174" s="65" t="s">
        <v>164</v>
      </c>
      <c r="D174" s="83"/>
      <c r="E174" s="151"/>
      <c r="F174" s="152" t="e">
        <f>E174/D174</f>
        <v>#DIV/0!</v>
      </c>
    </row>
    <row r="175" spans="1:6" ht="15.6" hidden="1" customHeight="1" x14ac:dyDescent="0.25">
      <c r="A175" s="114"/>
      <c r="B175" s="84"/>
      <c r="C175" s="46" t="s">
        <v>165</v>
      </c>
      <c r="D175" s="85"/>
      <c r="E175" s="150"/>
      <c r="F175" s="149" t="e">
        <f>E175/D175</f>
        <v>#DIV/0!</v>
      </c>
    </row>
    <row r="176" spans="1:6" ht="15.6" hidden="1" customHeight="1" x14ac:dyDescent="0.25">
      <c r="A176" s="114"/>
      <c r="B176" s="84"/>
      <c r="C176" s="46" t="s">
        <v>160</v>
      </c>
      <c r="D176" s="85"/>
      <c r="E176" s="150"/>
      <c r="F176" s="149" t="e">
        <f>E176/D176</f>
        <v>#DIV/0!</v>
      </c>
    </row>
    <row r="177" spans="1:7" ht="15.6" hidden="1" customHeight="1" x14ac:dyDescent="0.25">
      <c r="A177" s="114"/>
      <c r="B177" s="84"/>
      <c r="C177" s="46" t="s">
        <v>161</v>
      </c>
      <c r="D177" s="85"/>
      <c r="E177" s="150"/>
      <c r="F177" s="149" t="e">
        <f>E177/D177</f>
        <v>#DIV/0!</v>
      </c>
    </row>
    <row r="178" spans="1:7" ht="15.6" hidden="1" customHeight="1" x14ac:dyDescent="0.25">
      <c r="A178" s="114"/>
      <c r="B178" s="84"/>
      <c r="C178" s="46" t="s">
        <v>162</v>
      </c>
      <c r="D178" s="85"/>
      <c r="E178" s="150"/>
      <c r="F178" s="149" t="e">
        <f>E178/D178</f>
        <v>#DIV/0!</v>
      </c>
    </row>
    <row r="179" spans="1:7" ht="14.45" hidden="1" customHeight="1" thickBot="1" x14ac:dyDescent="0.25">
      <c r="A179" s="115"/>
      <c r="B179" s="89"/>
      <c r="C179" s="67" t="s">
        <v>163</v>
      </c>
      <c r="D179" s="86"/>
      <c r="E179" s="169"/>
      <c r="F179" s="170" t="e">
        <f>E179/D179</f>
        <v>#DIV/0!</v>
      </c>
    </row>
    <row r="180" spans="1:7" ht="13.5" thickBot="1" x14ac:dyDescent="0.25">
      <c r="A180" s="90" t="s">
        <v>144</v>
      </c>
      <c r="B180" s="63"/>
      <c r="C180" s="66" t="s">
        <v>174</v>
      </c>
      <c r="D180" s="182">
        <f>SUM(D181:D188)</f>
        <v>1756436.216</v>
      </c>
      <c r="E180" s="182">
        <f>SUM(E181:E188)</f>
        <v>470000</v>
      </c>
      <c r="F180" s="154">
        <f>E180/D180</f>
        <v>0.26758728595926423</v>
      </c>
    </row>
    <row r="181" spans="1:7" x14ac:dyDescent="0.2">
      <c r="A181" s="139"/>
      <c r="B181" s="140">
        <v>1</v>
      </c>
      <c r="C181" s="141" t="s">
        <v>80</v>
      </c>
      <c r="D181" s="142">
        <v>18498</v>
      </c>
      <c r="E181" s="157">
        <v>10000</v>
      </c>
      <c r="F181" s="158">
        <f>E181/D181</f>
        <v>0.54059898367391068</v>
      </c>
    </row>
    <row r="182" spans="1:7" x14ac:dyDescent="0.2">
      <c r="A182" s="107"/>
      <c r="B182" s="48">
        <v>2</v>
      </c>
      <c r="C182" s="46" t="s">
        <v>76</v>
      </c>
      <c r="D182" s="97">
        <v>51628.04</v>
      </c>
      <c r="E182" s="150">
        <v>25000</v>
      </c>
      <c r="F182" s="160">
        <f>E182/D182</f>
        <v>0.48423298657086344</v>
      </c>
    </row>
    <row r="183" spans="1:7" x14ac:dyDescent="0.2">
      <c r="A183" s="107"/>
      <c r="B183" s="48">
        <v>3</v>
      </c>
      <c r="C183" s="46" t="s">
        <v>77</v>
      </c>
      <c r="D183" s="97">
        <v>665413</v>
      </c>
      <c r="E183" s="150">
        <v>350000</v>
      </c>
      <c r="F183" s="160">
        <f>E183/D183</f>
        <v>0.52598912254494579</v>
      </c>
    </row>
    <row r="184" spans="1:7" x14ac:dyDescent="0.2">
      <c r="A184" s="107"/>
      <c r="B184" s="48">
        <v>4</v>
      </c>
      <c r="C184" s="46" t="s">
        <v>157</v>
      </c>
      <c r="D184" s="97">
        <v>44500.396000000001</v>
      </c>
      <c r="E184" s="150">
        <v>20000</v>
      </c>
      <c r="F184" s="160">
        <f>E184/D184</f>
        <v>0.44943420278776847</v>
      </c>
    </row>
    <row r="185" spans="1:7" x14ac:dyDescent="0.2">
      <c r="A185" s="107"/>
      <c r="B185" s="48">
        <v>5</v>
      </c>
      <c r="C185" s="46" t="s">
        <v>159</v>
      </c>
      <c r="D185" s="97">
        <v>25172.560000000001</v>
      </c>
      <c r="E185" s="150">
        <v>45000</v>
      </c>
      <c r="F185" s="160">
        <f>E185/D185</f>
        <v>1.7876608497506807</v>
      </c>
    </row>
    <row r="186" spans="1:7" x14ac:dyDescent="0.2">
      <c r="A186" s="107"/>
      <c r="B186" s="48">
        <v>6</v>
      </c>
      <c r="C186" s="46" t="s">
        <v>112</v>
      </c>
      <c r="D186" s="97">
        <v>34167.68</v>
      </c>
      <c r="E186" s="150">
        <v>20000</v>
      </c>
      <c r="F186" s="160">
        <f>E186/D186</f>
        <v>0.5853484930788394</v>
      </c>
    </row>
    <row r="187" spans="1:7" x14ac:dyDescent="0.2">
      <c r="A187" s="107"/>
      <c r="B187" s="48">
        <v>7</v>
      </c>
      <c r="C187" s="98" t="s">
        <v>289</v>
      </c>
      <c r="D187" s="97">
        <v>331056.53999999998</v>
      </c>
      <c r="E187" s="150">
        <v>0</v>
      </c>
      <c r="F187" s="160">
        <f>E187/D187</f>
        <v>0</v>
      </c>
    </row>
    <row r="188" spans="1:7" ht="13.5" thickBot="1" x14ac:dyDescent="0.25">
      <c r="A188" s="161"/>
      <c r="B188" s="162">
        <v>8</v>
      </c>
      <c r="C188" s="94" t="s">
        <v>246</v>
      </c>
      <c r="D188" s="174">
        <v>586000</v>
      </c>
      <c r="E188" s="165">
        <v>0</v>
      </c>
      <c r="F188" s="166">
        <f>E188/D188</f>
        <v>0</v>
      </c>
    </row>
    <row r="189" spans="1:7" s="50" customFormat="1" ht="13.5" thickBot="1" x14ac:dyDescent="0.25">
      <c r="A189" s="90" t="s">
        <v>145</v>
      </c>
      <c r="B189" s="181"/>
      <c r="C189" s="66" t="s">
        <v>172</v>
      </c>
      <c r="D189" s="182">
        <f>SUM(D190:D192)</f>
        <v>1538548.92</v>
      </c>
      <c r="E189" s="182"/>
      <c r="F189" s="154">
        <f>E189/D189</f>
        <v>0</v>
      </c>
      <c r="G189" s="138"/>
    </row>
    <row r="190" spans="1:7" s="50" customFormat="1" x14ac:dyDescent="0.2">
      <c r="A190" s="139"/>
      <c r="B190" s="140">
        <v>1</v>
      </c>
      <c r="C190" s="141" t="s">
        <v>280</v>
      </c>
      <c r="D190" s="142">
        <v>516000</v>
      </c>
      <c r="E190" s="142">
        <v>0</v>
      </c>
      <c r="F190" s="158">
        <f>E190/D190</f>
        <v>0</v>
      </c>
      <c r="G190" s="138"/>
    </row>
    <row r="191" spans="1:7" s="50" customFormat="1" x14ac:dyDescent="0.2">
      <c r="A191" s="107"/>
      <c r="B191" s="48">
        <v>2</v>
      </c>
      <c r="C191" s="46" t="s">
        <v>281</v>
      </c>
      <c r="D191" s="97">
        <v>795289.96</v>
      </c>
      <c r="E191" s="150">
        <v>150000</v>
      </c>
      <c r="F191" s="160">
        <f>E191/D191</f>
        <v>0.18861045347535885</v>
      </c>
      <c r="G191" s="138"/>
    </row>
    <row r="192" spans="1:7" s="50" customFormat="1" ht="14.25" customHeight="1" thickBot="1" x14ac:dyDescent="0.25">
      <c r="A192" s="161"/>
      <c r="B192" s="162">
        <v>3</v>
      </c>
      <c r="C192" s="94" t="s">
        <v>286</v>
      </c>
      <c r="D192" s="174">
        <v>227258.96</v>
      </c>
      <c r="E192" s="165">
        <v>90000</v>
      </c>
      <c r="F192" s="166">
        <f>E192/D192</f>
        <v>0.39602398954919094</v>
      </c>
      <c r="G192" s="138"/>
    </row>
    <row r="193" spans="1:6" ht="13.5" thickBot="1" x14ac:dyDescent="0.25">
      <c r="A193" s="197" t="s">
        <v>146</v>
      </c>
      <c r="B193" s="198"/>
      <c r="C193" s="199" t="s">
        <v>173</v>
      </c>
      <c r="D193" s="200">
        <f>SUM(D194:D202)</f>
        <v>589435.79</v>
      </c>
      <c r="E193" s="200">
        <f t="shared" ref="E193" si="5">SUM(E194:E202)</f>
        <v>345650</v>
      </c>
      <c r="F193" s="173">
        <f>E193/D193</f>
        <v>0.58640823286281951</v>
      </c>
    </row>
    <row r="194" spans="1:6" x14ac:dyDescent="0.2">
      <c r="A194" s="139"/>
      <c r="B194" s="140">
        <v>1</v>
      </c>
      <c r="C194" s="141" t="s">
        <v>78</v>
      </c>
      <c r="D194" s="142">
        <v>21530.26</v>
      </c>
      <c r="E194" s="157">
        <v>18000</v>
      </c>
      <c r="F194" s="158">
        <f>E194/D194</f>
        <v>0.83603263499836977</v>
      </c>
    </row>
    <row r="195" spans="1:6" x14ac:dyDescent="0.2">
      <c r="A195" s="107"/>
      <c r="B195" s="48">
        <f>B194+1</f>
        <v>2</v>
      </c>
      <c r="C195" s="52" t="s">
        <v>121</v>
      </c>
      <c r="D195" s="97">
        <v>161431.32</v>
      </c>
      <c r="E195" s="150">
        <v>120000</v>
      </c>
      <c r="F195" s="160">
        <f>E195/D195</f>
        <v>0.74335017517046875</v>
      </c>
    </row>
    <row r="196" spans="1:6" x14ac:dyDescent="0.2">
      <c r="A196" s="107"/>
      <c r="B196" s="48">
        <f t="shared" ref="B196:B201" si="6">B195+1</f>
        <v>3</v>
      </c>
      <c r="C196" s="46" t="s">
        <v>119</v>
      </c>
      <c r="D196" s="97">
        <v>46486.05</v>
      </c>
      <c r="E196" s="150">
        <v>35000</v>
      </c>
      <c r="F196" s="160">
        <f>E196/D196</f>
        <v>0.75291404625688774</v>
      </c>
    </row>
    <row r="197" spans="1:6" ht="13.9" customHeight="1" x14ac:dyDescent="0.2">
      <c r="A197" s="107"/>
      <c r="B197" s="48">
        <f t="shared" si="6"/>
        <v>4</v>
      </c>
      <c r="C197" s="46" t="s">
        <v>111</v>
      </c>
      <c r="D197" s="97">
        <v>20260.48</v>
      </c>
      <c r="E197" s="150">
        <v>5000</v>
      </c>
      <c r="F197" s="160">
        <f>E197/D197</f>
        <v>0.24678586094702593</v>
      </c>
    </row>
    <row r="198" spans="1:6" x14ac:dyDescent="0.2">
      <c r="A198" s="107"/>
      <c r="B198" s="48">
        <f t="shared" si="6"/>
        <v>5</v>
      </c>
      <c r="C198" s="46" t="s">
        <v>113</v>
      </c>
      <c r="D198" s="97">
        <v>12220.8</v>
      </c>
      <c r="E198" s="150">
        <v>10000</v>
      </c>
      <c r="F198" s="160">
        <f>E198/D198</f>
        <v>0.81827703587326528</v>
      </c>
    </row>
    <row r="199" spans="1:6" x14ac:dyDescent="0.2">
      <c r="A199" s="107"/>
      <c r="B199" s="48">
        <f t="shared" si="6"/>
        <v>6</v>
      </c>
      <c r="C199" s="46" t="s">
        <v>234</v>
      </c>
      <c r="D199" s="97">
        <v>18150</v>
      </c>
      <c r="E199" s="150">
        <v>18150</v>
      </c>
      <c r="F199" s="160">
        <f>E199/D199</f>
        <v>1</v>
      </c>
    </row>
    <row r="200" spans="1:6" x14ac:dyDescent="0.2">
      <c r="A200" s="107"/>
      <c r="B200" s="48">
        <f t="shared" si="6"/>
        <v>7</v>
      </c>
      <c r="C200" s="98" t="s">
        <v>219</v>
      </c>
      <c r="D200" s="97">
        <v>4500</v>
      </c>
      <c r="E200" s="97">
        <v>4500</v>
      </c>
      <c r="F200" s="160">
        <f>E200/D200</f>
        <v>1</v>
      </c>
    </row>
    <row r="201" spans="1:6" x14ac:dyDescent="0.2">
      <c r="A201" s="107"/>
      <c r="B201" s="48">
        <f t="shared" si="6"/>
        <v>8</v>
      </c>
      <c r="C201" s="46" t="s">
        <v>103</v>
      </c>
      <c r="D201" s="97">
        <v>107365.57</v>
      </c>
      <c r="E201" s="150">
        <v>65000</v>
      </c>
      <c r="F201" s="160">
        <f>E201/D201</f>
        <v>0.60540823282547651</v>
      </c>
    </row>
    <row r="202" spans="1:6" ht="13.5" thickBot="1" x14ac:dyDescent="0.25">
      <c r="A202" s="161"/>
      <c r="B202" s="162">
        <v>9</v>
      </c>
      <c r="C202" s="94" t="s">
        <v>218</v>
      </c>
      <c r="D202" s="174">
        <v>197491.31</v>
      </c>
      <c r="E202" s="165">
        <v>70000</v>
      </c>
      <c r="F202" s="166">
        <f>E202/D202</f>
        <v>0.3544459753697517</v>
      </c>
    </row>
    <row r="203" spans="1:6" ht="13.5" thickBot="1" x14ac:dyDescent="0.25">
      <c r="A203" s="197" t="s">
        <v>146</v>
      </c>
      <c r="B203" s="198"/>
      <c r="C203" s="199" t="s">
        <v>282</v>
      </c>
      <c r="D203" s="200">
        <f>SUM(D204:D205)</f>
        <v>15560994.040000001</v>
      </c>
      <c r="E203" s="200">
        <f t="shared" ref="E203" si="7">SUM(E204:E205)</f>
        <v>12546000</v>
      </c>
      <c r="F203" s="173">
        <f>E203/D203</f>
        <v>0.80624669399333559</v>
      </c>
    </row>
    <row r="204" spans="1:6" x14ac:dyDescent="0.2">
      <c r="A204" s="139"/>
      <c r="B204" s="140">
        <v>1</v>
      </c>
      <c r="C204" s="141" t="s">
        <v>12</v>
      </c>
      <c r="D204" s="142">
        <v>13356612.9</v>
      </c>
      <c r="E204" s="157">
        <v>10764000</v>
      </c>
      <c r="F204" s="158">
        <f>E204/D204</f>
        <v>0.80589293712330312</v>
      </c>
    </row>
    <row r="205" spans="1:6" ht="13.5" thickBot="1" x14ac:dyDescent="0.25">
      <c r="A205" s="161"/>
      <c r="B205" s="162">
        <v>2</v>
      </c>
      <c r="C205" s="94" t="s">
        <v>79</v>
      </c>
      <c r="D205" s="174">
        <v>2204381.14</v>
      </c>
      <c r="E205" s="165">
        <v>1782000</v>
      </c>
      <c r="F205" s="166">
        <f>E205/D205</f>
        <v>0.80839014980866686</v>
      </c>
    </row>
    <row r="206" spans="1:6" ht="13.5" thickBot="1" x14ac:dyDescent="0.25">
      <c r="A206" s="197" t="s">
        <v>175</v>
      </c>
      <c r="B206" s="198"/>
      <c r="C206" s="199" t="s">
        <v>283</v>
      </c>
      <c r="D206" s="200">
        <f>SUM(D207:D208)</f>
        <v>313642.78999999998</v>
      </c>
      <c r="E206" s="200">
        <f t="shared" ref="E206" si="8">SUM(E207:E208)</f>
        <v>180000</v>
      </c>
      <c r="F206" s="173">
        <f>E206/D206</f>
        <v>0.57390128432411924</v>
      </c>
    </row>
    <row r="207" spans="1:6" x14ac:dyDescent="0.2">
      <c r="A207" s="139"/>
      <c r="B207" s="140">
        <v>1</v>
      </c>
      <c r="C207" s="141" t="s">
        <v>81</v>
      </c>
      <c r="D207" s="142">
        <v>262542.65999999997</v>
      </c>
      <c r="E207" s="157">
        <v>150000</v>
      </c>
      <c r="F207" s="158">
        <f>E207/D207</f>
        <v>0.57133572121193565</v>
      </c>
    </row>
    <row r="208" spans="1:6" ht="13.5" thickBot="1" x14ac:dyDescent="0.25">
      <c r="A208" s="161"/>
      <c r="B208" s="162">
        <v>2</v>
      </c>
      <c r="C208" s="94" t="s">
        <v>92</v>
      </c>
      <c r="D208" s="174">
        <v>51100.13</v>
      </c>
      <c r="E208" s="165">
        <v>30000</v>
      </c>
      <c r="F208" s="166">
        <f>E208/D208</f>
        <v>0.58708265517132741</v>
      </c>
    </row>
    <row r="209" spans="1:7" ht="13.5" thickBot="1" x14ac:dyDescent="0.25">
      <c r="A209" s="90" t="s">
        <v>176</v>
      </c>
      <c r="B209" s="59"/>
      <c r="C209" s="66" t="s">
        <v>284</v>
      </c>
      <c r="D209" s="168">
        <f>SUM(D210:D214)</f>
        <v>572056.02</v>
      </c>
      <c r="E209" s="168">
        <f t="shared" ref="E209" si="9">SUM(E210:E214)</f>
        <v>75000</v>
      </c>
      <c r="F209" s="154">
        <f>E209/D209</f>
        <v>0.1311060409782944</v>
      </c>
    </row>
    <row r="210" spans="1:7" x14ac:dyDescent="0.2">
      <c r="A210" s="139"/>
      <c r="B210" s="140">
        <v>1</v>
      </c>
      <c r="C210" s="141" t="s">
        <v>290</v>
      </c>
      <c r="D210" s="142">
        <v>18145.47</v>
      </c>
      <c r="E210" s="157">
        <v>8000</v>
      </c>
      <c r="F210" s="158">
        <f>E210/D210</f>
        <v>0.44088138802687388</v>
      </c>
    </row>
    <row r="211" spans="1:7" x14ac:dyDescent="0.2">
      <c r="A211" s="107"/>
      <c r="B211" s="48">
        <v>2</v>
      </c>
      <c r="C211" s="46" t="s">
        <v>150</v>
      </c>
      <c r="D211" s="97">
        <v>43693.75</v>
      </c>
      <c r="E211" s="150">
        <v>10000</v>
      </c>
      <c r="F211" s="160">
        <f>E211/D211</f>
        <v>0.22886568445143757</v>
      </c>
    </row>
    <row r="212" spans="1:7" x14ac:dyDescent="0.2">
      <c r="A212" s="107"/>
      <c r="B212" s="48">
        <v>3</v>
      </c>
      <c r="C212" s="46" t="s">
        <v>275</v>
      </c>
      <c r="D212" s="97">
        <v>20279.61</v>
      </c>
      <c r="E212" s="150">
        <v>5000</v>
      </c>
      <c r="F212" s="160">
        <f>E212/D212</f>
        <v>0.24655306487649417</v>
      </c>
    </row>
    <row r="213" spans="1:7" x14ac:dyDescent="0.2">
      <c r="A213" s="107"/>
      <c r="B213" s="48">
        <v>4</v>
      </c>
      <c r="C213" s="46" t="s">
        <v>148</v>
      </c>
      <c r="D213" s="97">
        <v>0</v>
      </c>
      <c r="E213" s="150">
        <v>2000</v>
      </c>
      <c r="F213" s="160">
        <v>0</v>
      </c>
    </row>
    <row r="214" spans="1:7" ht="13.5" thickBot="1" x14ac:dyDescent="0.25">
      <c r="A214" s="161"/>
      <c r="B214" s="162">
        <v>5</v>
      </c>
      <c r="C214" s="94" t="s">
        <v>244</v>
      </c>
      <c r="D214" s="174">
        <v>489937.19</v>
      </c>
      <c r="E214" s="174">
        <v>50000</v>
      </c>
      <c r="F214" s="166">
        <f>E214/D214</f>
        <v>0.10205389797006428</v>
      </c>
    </row>
    <row r="215" spans="1:7" s="50" customFormat="1" ht="13.5" thickBot="1" x14ac:dyDescent="0.25">
      <c r="A215" s="90" t="s">
        <v>292</v>
      </c>
      <c r="B215" s="181"/>
      <c r="C215" s="66" t="s">
        <v>285</v>
      </c>
      <c r="D215" s="182">
        <f>+D216</f>
        <v>489931</v>
      </c>
      <c r="E215" s="182">
        <f t="shared" ref="E215" si="10">+E216</f>
        <v>50000</v>
      </c>
      <c r="F215" s="154">
        <f>E215/D215</f>
        <v>0.10205518736311849</v>
      </c>
      <c r="G215" s="138"/>
    </row>
    <row r="216" spans="1:7" ht="13.5" thickBot="1" x14ac:dyDescent="0.25">
      <c r="A216" s="90" t="s">
        <v>117</v>
      </c>
      <c r="B216" s="63">
        <v>1</v>
      </c>
      <c r="C216" s="59" t="s">
        <v>127</v>
      </c>
      <c r="D216" s="184">
        <v>489931</v>
      </c>
      <c r="E216" s="171">
        <v>50000</v>
      </c>
      <c r="F216" s="154">
        <f>E216/D216</f>
        <v>0.10205518736311849</v>
      </c>
    </row>
    <row r="217" spans="1:7" ht="25.15" customHeight="1" thickBot="1" x14ac:dyDescent="0.25">
      <c r="A217" s="116" t="s">
        <v>293</v>
      </c>
      <c r="B217" s="92"/>
      <c r="C217" s="73" t="s">
        <v>71</v>
      </c>
      <c r="D217" s="93">
        <f>SUM(D57)</f>
        <v>32527155.890000001</v>
      </c>
      <c r="E217" s="93">
        <f>SUM(E57)</f>
        <v>22883667.611000001</v>
      </c>
      <c r="F217" s="183">
        <f>E217/D217</f>
        <v>0.70352500810054686</v>
      </c>
    </row>
    <row r="218" spans="1:7" ht="18" customHeight="1" thickBot="1" x14ac:dyDescent="0.25">
      <c r="A218" s="112" t="s">
        <v>293</v>
      </c>
      <c r="B218" s="81"/>
      <c r="C218" s="66" t="s">
        <v>186</v>
      </c>
      <c r="D218" s="75">
        <f>+D63+D98+D137+D172+D180+D189+D193+D203+D206+D209+D215</f>
        <v>30829436.929000001</v>
      </c>
      <c r="E218" s="75">
        <f>E63+E98+E137+E172+E180+E189+E193+E203+E206+E209+E215</f>
        <v>22828227.640000001</v>
      </c>
      <c r="F218" s="127">
        <f>E218/D218</f>
        <v>0.74046852339772751</v>
      </c>
    </row>
    <row r="219" spans="1:7" ht="22.9" customHeight="1" thickBot="1" x14ac:dyDescent="0.25">
      <c r="A219" s="116" t="s">
        <v>294</v>
      </c>
      <c r="B219" s="92" t="s">
        <v>117</v>
      </c>
      <c r="C219" s="73" t="s">
        <v>104</v>
      </c>
      <c r="D219" s="93">
        <f t="shared" ref="D219" si="11">+D217-D218</f>
        <v>1697718.9609999992</v>
      </c>
      <c r="E219" s="93">
        <f>+E217-E218</f>
        <v>55439.971000000834</v>
      </c>
      <c r="F219" s="127">
        <f>E219/D219</f>
        <v>3.2655564480086441E-2</v>
      </c>
    </row>
    <row r="220" spans="1:7" ht="22.9" customHeight="1" x14ac:dyDescent="0.2">
      <c r="A220" s="111"/>
      <c r="B220" s="123"/>
      <c r="C220" s="124"/>
      <c r="D220" s="104"/>
      <c r="F220" s="128"/>
    </row>
    <row r="221" spans="1:7" ht="15" customHeight="1" x14ac:dyDescent="0.2">
      <c r="F221" s="129"/>
    </row>
    <row r="222" spans="1:7" customFormat="1" ht="22.5" customHeight="1" x14ac:dyDescent="0.2">
      <c r="A222" s="121" t="s">
        <v>295</v>
      </c>
      <c r="D222" s="145"/>
      <c r="E222" s="134"/>
      <c r="F222" s="129"/>
      <c r="G222" s="135"/>
    </row>
    <row r="223" spans="1:7" customFormat="1" ht="18.75" customHeight="1" x14ac:dyDescent="0.2">
      <c r="A223" s="121" t="s">
        <v>299</v>
      </c>
      <c r="D223" s="145"/>
      <c r="E223" s="134"/>
      <c r="F223" s="129"/>
      <c r="G223" s="135"/>
    </row>
    <row r="224" spans="1:7" customFormat="1" ht="24" customHeight="1" x14ac:dyDescent="0.2">
      <c r="A224" s="201" t="s">
        <v>300</v>
      </c>
      <c r="D224" s="145"/>
      <c r="E224" s="134"/>
      <c r="F224" s="129"/>
      <c r="G224" s="135"/>
    </row>
    <row r="225" spans="1:7" customFormat="1" ht="19.149999999999999" customHeight="1" x14ac:dyDescent="0.25">
      <c r="A225" s="122"/>
      <c r="D225" s="146" t="s">
        <v>193</v>
      </c>
      <c r="E225" s="134"/>
      <c r="F225" s="129"/>
      <c r="G225" s="135"/>
    </row>
    <row r="226" spans="1:7" customFormat="1" ht="16.899999999999999" customHeight="1" x14ac:dyDescent="0.25">
      <c r="A226" s="118"/>
      <c r="C226" s="126"/>
      <c r="D226" s="146" t="s">
        <v>194</v>
      </c>
      <c r="E226" s="134"/>
      <c r="F226" s="129"/>
      <c r="G226" s="135"/>
    </row>
    <row r="228" spans="1:7" x14ac:dyDescent="0.2">
      <c r="D228" s="125"/>
    </row>
  </sheetData>
  <mergeCells count="1">
    <mergeCell ref="A8:C8"/>
  </mergeCells>
  <pageMargins left="0.70866141732283472" right="0.11811023622047245" top="0.55118110236220474" bottom="0.94488188976377963" header="0.31496062992125984" footer="0.31496062992125984"/>
  <pageSetup paperSize="9" scale="95" orientation="portrait" verticalDpi="4294967293" r:id="rId1"/>
  <headerFooter>
    <oddFooter>&amp;L&amp;"Arial,Kurziv"&amp;8 &amp;C&amp;"Arial,Kurziv"&amp;8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3" sqref="A3:O13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PLAN RASHODA 2013.</vt:lpstr>
      <vt:lpstr>Sheet1</vt:lpstr>
      <vt:lpstr>Sheet2</vt:lpstr>
    </vt:vector>
  </TitlesOfParts>
  <Company>asdas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</dc:creator>
  <cp:lastModifiedBy>tomislav.barada</cp:lastModifiedBy>
  <cp:lastPrinted>2020-07-07T11:06:39Z</cp:lastPrinted>
  <dcterms:created xsi:type="dcterms:W3CDTF">2011-10-12T06:43:57Z</dcterms:created>
  <dcterms:modified xsi:type="dcterms:W3CDTF">2020-07-07T11:48:38Z</dcterms:modified>
</cp:coreProperties>
</file>