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9C6927E-79F2-44CE-8C0A-5B79469D8D49}" xr6:coauthVersionLast="47" xr6:coauthVersionMax="47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Sheet1!$C$1:$C$234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4" i="4"/>
  <c r="M49" i="4"/>
  <c r="M51" i="4"/>
  <c r="M52" i="4"/>
  <c r="M53" i="4"/>
  <c r="M54" i="4"/>
  <c r="M55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6" i="4"/>
  <c r="M119" i="4"/>
  <c r="M120" i="4"/>
  <c r="M121" i="4"/>
  <c r="M122" i="4"/>
  <c r="M123" i="4"/>
  <c r="M124" i="4"/>
  <c r="M125" i="4"/>
  <c r="M126" i="4"/>
  <c r="M127" i="4"/>
  <c r="M128" i="4"/>
  <c r="M129" i="4"/>
  <c r="M131" i="4"/>
  <c r="M132" i="4"/>
  <c r="M133" i="4"/>
  <c r="M139" i="4"/>
  <c r="M140" i="4"/>
  <c r="M142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9" i="4"/>
  <c r="M187" i="4"/>
  <c r="M188" i="4"/>
  <c r="M189" i="4"/>
  <c r="M190" i="4"/>
  <c r="M191" i="4"/>
  <c r="M192" i="4"/>
  <c r="M193" i="4"/>
  <c r="M194" i="4"/>
  <c r="M195" i="4"/>
  <c r="M198" i="4"/>
  <c r="M199" i="4"/>
  <c r="M201" i="4"/>
  <c r="M202" i="4"/>
  <c r="M203" i="4"/>
  <c r="M204" i="4"/>
  <c r="M205" i="4"/>
  <c r="M206" i="4"/>
  <c r="M208" i="4"/>
  <c r="M209" i="4"/>
  <c r="M211" i="4"/>
  <c r="M212" i="4"/>
  <c r="M214" i="4"/>
  <c r="M215" i="4"/>
  <c r="M217" i="4"/>
  <c r="M218" i="4"/>
  <c r="M219" i="4"/>
  <c r="M220" i="4"/>
  <c r="M221" i="4"/>
  <c r="M223" i="4"/>
  <c r="M11" i="4"/>
  <c r="L222" i="4"/>
  <c r="L216" i="4"/>
  <c r="L213" i="4"/>
  <c r="L210" i="4"/>
  <c r="L200" i="4"/>
  <c r="L196" i="4"/>
  <c r="L186" i="4"/>
  <c r="L178" i="4"/>
  <c r="L143" i="4"/>
  <c r="L100" i="4"/>
  <c r="L62" i="4"/>
  <c r="L50" i="4"/>
  <c r="L48" i="4"/>
  <c r="L42" i="4"/>
  <c r="L10" i="4"/>
  <c r="L9" i="4" l="1"/>
  <c r="L61" i="4"/>
  <c r="L225" i="4"/>
  <c r="L56" i="4" l="1"/>
  <c r="L224" i="4" s="1"/>
  <c r="L226" i="4" l="1"/>
  <c r="K222" i="4" l="1"/>
  <c r="K216" i="4"/>
  <c r="K213" i="4"/>
  <c r="K210" i="4"/>
  <c r="K200" i="4"/>
  <c r="K196" i="4"/>
  <c r="K186" i="4"/>
  <c r="K178" i="4"/>
  <c r="K143" i="4"/>
  <c r="K100" i="4"/>
  <c r="K62" i="4"/>
  <c r="K50" i="4"/>
  <c r="K48" i="4"/>
  <c r="K42" i="4"/>
  <c r="K10" i="4"/>
  <c r="J10" i="4"/>
  <c r="J186" i="4"/>
  <c r="J178" i="4"/>
  <c r="J222" i="4"/>
  <c r="J216" i="4"/>
  <c r="J213" i="4"/>
  <c r="J210" i="4"/>
  <c r="J200" i="4"/>
  <c r="J196" i="4"/>
  <c r="J143" i="4"/>
  <c r="J100" i="4"/>
  <c r="J62" i="4"/>
  <c r="J50" i="4"/>
  <c r="J48" i="4"/>
  <c r="J42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3" i="4"/>
  <c r="N44" i="4"/>
  <c r="N45" i="4"/>
  <c r="N49" i="4"/>
  <c r="N51" i="4"/>
  <c r="N52" i="4"/>
  <c r="N53" i="4"/>
  <c r="N54" i="4"/>
  <c r="N55" i="4"/>
  <c r="D222" i="4"/>
  <c r="D216" i="4"/>
  <c r="D213" i="4"/>
  <c r="D210" i="4"/>
  <c r="D200" i="4"/>
  <c r="D196" i="4"/>
  <c r="D186" i="4"/>
  <c r="H185" i="4"/>
  <c r="M185" i="4" s="1"/>
  <c r="H184" i="4"/>
  <c r="M184" i="4" s="1"/>
  <c r="H183" i="4"/>
  <c r="M183" i="4" s="1"/>
  <c r="H182" i="4"/>
  <c r="M182" i="4" s="1"/>
  <c r="H181" i="4"/>
  <c r="M181" i="4" s="1"/>
  <c r="H180" i="4"/>
  <c r="M180" i="4" s="1"/>
  <c r="D178" i="4"/>
  <c r="D143" i="4"/>
  <c r="D100" i="4"/>
  <c r="D62" i="4"/>
  <c r="E53" i="4"/>
  <c r="E50" i="4" s="1"/>
  <c r="D50" i="4"/>
  <c r="E49" i="4"/>
  <c r="F49" i="4" s="1"/>
  <c r="D48" i="4"/>
  <c r="E47" i="4"/>
  <c r="H47" i="4" s="1"/>
  <c r="M47" i="4" s="1"/>
  <c r="E46" i="4"/>
  <c r="H46" i="4" s="1"/>
  <c r="M46" i="4" s="1"/>
  <c r="D42" i="4"/>
  <c r="E39" i="4"/>
  <c r="F39" i="4" s="1"/>
  <c r="E38" i="4"/>
  <c r="F38" i="4" s="1"/>
  <c r="E34" i="4"/>
  <c r="F34" i="4" s="1"/>
  <c r="E32" i="4"/>
  <c r="F32" i="4" s="1"/>
  <c r="E30" i="4"/>
  <c r="F30" i="4" s="1"/>
  <c r="E13" i="4"/>
  <c r="D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9" i="4"/>
  <c r="F31" i="4"/>
  <c r="F33" i="4"/>
  <c r="F35" i="4"/>
  <c r="F36" i="4"/>
  <c r="F37" i="4"/>
  <c r="F40" i="4"/>
  <c r="F41" i="4"/>
  <c r="E42" i="4"/>
  <c r="F43" i="4"/>
  <c r="F44" i="4"/>
  <c r="F45" i="4"/>
  <c r="F51" i="4"/>
  <c r="F52" i="4"/>
  <c r="F54" i="4"/>
  <c r="F55" i="4"/>
  <c r="E62" i="4"/>
  <c r="F63" i="4"/>
  <c r="F64" i="4"/>
  <c r="F65" i="4"/>
  <c r="F66" i="4"/>
  <c r="F67" i="4"/>
  <c r="F68" i="4"/>
  <c r="F69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E100" i="4"/>
  <c r="F101" i="4"/>
  <c r="F102" i="4"/>
  <c r="F103" i="4"/>
  <c r="F105" i="4"/>
  <c r="F106" i="4"/>
  <c r="F107" i="4"/>
  <c r="F108" i="4"/>
  <c r="F109" i="4"/>
  <c r="F110" i="4"/>
  <c r="F111" i="4"/>
  <c r="F112" i="4"/>
  <c r="F113" i="4"/>
  <c r="F116" i="4"/>
  <c r="F117" i="4"/>
  <c r="F119" i="4"/>
  <c r="F120" i="4"/>
  <c r="F121" i="4"/>
  <c r="F122" i="4"/>
  <c r="F123" i="4"/>
  <c r="F124" i="4"/>
  <c r="F125" i="4"/>
  <c r="F126" i="4"/>
  <c r="F128" i="4"/>
  <c r="F129" i="4"/>
  <c r="F130" i="4"/>
  <c r="F136" i="4"/>
  <c r="F140" i="4"/>
  <c r="F141" i="4"/>
  <c r="F142" i="4"/>
  <c r="E143" i="4"/>
  <c r="F144" i="4"/>
  <c r="F145" i="4"/>
  <c r="F146" i="4"/>
  <c r="F147" i="4"/>
  <c r="F148" i="4"/>
  <c r="F149" i="4"/>
  <c r="F150" i="4"/>
  <c r="F151" i="4"/>
  <c r="F152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4" i="4"/>
  <c r="F175" i="4"/>
  <c r="F176" i="4"/>
  <c r="F177" i="4"/>
  <c r="E178" i="4"/>
  <c r="F179" i="4"/>
  <c r="E186" i="4"/>
  <c r="F187" i="4"/>
  <c r="F188" i="4"/>
  <c r="F189" i="4"/>
  <c r="F190" i="4"/>
  <c r="F191" i="4"/>
  <c r="F192" i="4"/>
  <c r="F193" i="4"/>
  <c r="F194" i="4"/>
  <c r="F195" i="4"/>
  <c r="E196" i="4"/>
  <c r="F198" i="4"/>
  <c r="F199" i="4"/>
  <c r="E200" i="4"/>
  <c r="F201" i="4"/>
  <c r="F202" i="4"/>
  <c r="F203" i="4"/>
  <c r="F204" i="4"/>
  <c r="F205" i="4"/>
  <c r="F206" i="4"/>
  <c r="F208" i="4"/>
  <c r="F209" i="4"/>
  <c r="E210" i="4"/>
  <c r="F211" i="4"/>
  <c r="F212" i="4"/>
  <c r="E213" i="4"/>
  <c r="F214" i="4"/>
  <c r="F215" i="4"/>
  <c r="E216" i="4"/>
  <c r="F217" i="4"/>
  <c r="F218" i="4"/>
  <c r="F219" i="4"/>
  <c r="F220" i="4"/>
  <c r="F221" i="4"/>
  <c r="E222" i="4"/>
  <c r="F223" i="4"/>
  <c r="I222" i="4"/>
  <c r="I216" i="4"/>
  <c r="I213" i="4"/>
  <c r="I210" i="4"/>
  <c r="I200" i="4"/>
  <c r="I196" i="4"/>
  <c r="I186" i="4"/>
  <c r="I178" i="4"/>
  <c r="I143" i="4"/>
  <c r="I100" i="4"/>
  <c r="I62" i="4"/>
  <c r="I50" i="4"/>
  <c r="I48" i="4"/>
  <c r="I42" i="4"/>
  <c r="I10" i="4"/>
  <c r="K9" i="4" l="1"/>
  <c r="K225" i="4"/>
  <c r="K61" i="4"/>
  <c r="J9" i="4"/>
  <c r="J225" i="4"/>
  <c r="J61" i="4"/>
  <c r="D9" i="4"/>
  <c r="D56" i="4" s="1"/>
  <c r="D224" i="4" s="1"/>
  <c r="E10" i="4"/>
  <c r="E61" i="4"/>
  <c r="D61" i="4"/>
  <c r="D225" i="4"/>
  <c r="F13" i="4"/>
  <c r="E225" i="4"/>
  <c r="F53" i="4"/>
  <c r="E48" i="4"/>
  <c r="I9" i="4"/>
  <c r="I61" i="4"/>
  <c r="I225" i="4"/>
  <c r="K56" i="4" l="1"/>
  <c r="E9" i="4"/>
  <c r="E56" i="4" s="1"/>
  <c r="E224" i="4" s="1"/>
  <c r="E226" i="4" s="1"/>
  <c r="J56" i="4"/>
  <c r="I56" i="4"/>
  <c r="D226" i="4"/>
  <c r="G62" i="4"/>
  <c r="G222" i="4"/>
  <c r="G216" i="4"/>
  <c r="G213" i="4"/>
  <c r="G210" i="4"/>
  <c r="G200" i="4"/>
  <c r="G196" i="4"/>
  <c r="G186" i="4"/>
  <c r="G178" i="4"/>
  <c r="G143" i="4"/>
  <c r="G100" i="4"/>
  <c r="G50" i="4"/>
  <c r="G48" i="4"/>
  <c r="G42" i="4"/>
  <c r="G10" i="4"/>
  <c r="K224" i="4" l="1"/>
  <c r="J224" i="4"/>
  <c r="N48" i="4"/>
  <c r="N10" i="4"/>
  <c r="N50" i="4"/>
  <c r="N42" i="4"/>
  <c r="I224" i="4"/>
  <c r="G225" i="4"/>
  <c r="G61" i="4"/>
  <c r="G9" i="4"/>
  <c r="H50" i="4"/>
  <c r="M50" i="4" s="1"/>
  <c r="H42" i="4"/>
  <c r="M42" i="4" s="1"/>
  <c r="H48" i="4"/>
  <c r="M48" i="4" s="1"/>
  <c r="K226" i="4" l="1"/>
  <c r="N61" i="4"/>
  <c r="J226" i="4"/>
  <c r="N9" i="4"/>
  <c r="I226" i="4"/>
  <c r="F50" i="4"/>
  <c r="F48" i="4"/>
  <c r="F42" i="4"/>
  <c r="G56" i="4"/>
  <c r="H213" i="4"/>
  <c r="M213" i="4" s="1"/>
  <c r="H222" i="4"/>
  <c r="M222" i="4" s="1"/>
  <c r="H200" i="4"/>
  <c r="M200" i="4" s="1"/>
  <c r="H196" i="4"/>
  <c r="M196" i="4" s="1"/>
  <c r="H186" i="4"/>
  <c r="M186" i="4" s="1"/>
  <c r="H178" i="4"/>
  <c r="M178" i="4" s="1"/>
  <c r="H143" i="4"/>
  <c r="M143" i="4" s="1"/>
  <c r="H100" i="4"/>
  <c r="M100" i="4" s="1"/>
  <c r="H62" i="4"/>
  <c r="M62" i="4" s="1"/>
  <c r="H210" i="4"/>
  <c r="M210" i="4" s="1"/>
  <c r="H10" i="4"/>
  <c r="M10" i="4" s="1"/>
  <c r="N56" i="4" l="1"/>
  <c r="F62" i="4"/>
  <c r="F213" i="4"/>
  <c r="F100" i="4"/>
  <c r="F196" i="4"/>
  <c r="F143" i="4"/>
  <c r="F200" i="4"/>
  <c r="F186" i="4"/>
  <c r="F10" i="4"/>
  <c r="F210" i="4"/>
  <c r="F178" i="4"/>
  <c r="F222" i="4"/>
  <c r="G224" i="4"/>
  <c r="H9" i="4"/>
  <c r="M9" i="4" s="1"/>
  <c r="F9" i="4" l="1"/>
  <c r="G226" i="4"/>
  <c r="H56" i="4"/>
  <c r="M56" i="4" s="1"/>
  <c r="F56" i="4" l="1"/>
  <c r="H216" i="4"/>
  <c r="M216" i="4" s="1"/>
  <c r="F181" i="4" l="1"/>
  <c r="I181" i="4" s="1"/>
  <c r="F185" i="4"/>
  <c r="I185" i="4" s="1"/>
  <c r="F183" i="4"/>
  <c r="I183" i="4" s="1"/>
  <c r="F184" i="4"/>
  <c r="I184" i="4" s="1"/>
  <c r="F180" i="4"/>
  <c r="I180" i="4" s="1"/>
  <c r="F216" i="4"/>
  <c r="F182" i="4"/>
  <c r="I182" i="4" s="1"/>
  <c r="H61" i="4"/>
  <c r="M61" i="4" s="1"/>
  <c r="H225" i="4"/>
  <c r="M225" i="4" s="1"/>
  <c r="H224" i="4"/>
  <c r="M224" i="4" s="1"/>
  <c r="F225" i="4" l="1"/>
  <c r="F224" i="4"/>
  <c r="F61" i="4"/>
  <c r="H226" i="4"/>
  <c r="M226" i="4" s="1"/>
  <c r="F226" i="4" l="1"/>
  <c r="B202" i="4" l="1"/>
  <c r="B203" i="4" s="1"/>
  <c r="B204" i="4" s="1"/>
  <c r="B205" i="4" s="1"/>
  <c r="B206" i="4" s="1"/>
  <c r="B207" i="4" s="1"/>
  <c r="B208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36" i="1"/>
  <c r="N65" i="1" l="1"/>
  <c r="F46" i="4"/>
  <c r="G46" i="4" s="1"/>
  <c r="F47" i="4"/>
  <c r="I47" i="4" s="1"/>
  <c r="N46" i="4" l="1"/>
  <c r="I46" i="4"/>
  <c r="G47" i="4"/>
  <c r="N47" i="4" l="1"/>
</calcChain>
</file>

<file path=xl/sharedStrings.xml><?xml version="1.0" encoding="utf-8"?>
<sst xmlns="http://schemas.openxmlformats.org/spreadsheetml/2006/main" count="351" uniqueCount="328">
  <si>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</si>
  <si>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</si>
  <si>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</si>
  <si>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</si>
  <si>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</si>
  <si>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</si>
  <si>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</si>
  <si>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</si>
  <si>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</si>
  <si>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</si>
  <si>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</si>
  <si>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</si>
  <si>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</si>
  <si>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</si>
  <si>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</si>
  <si>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</si>
  <si>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</si>
  <si>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</si>
  <si>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</si>
  <si>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</si>
  <si>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</si>
  <si>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</si>
  <si>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</si>
  <si>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</si>
  <si>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</si>
  <si>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</si>
  <si>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</si>
  <si>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</si>
  <si>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</si>
  <si>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</si>
  <si>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</si>
  <si>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</si>
  <si>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</si>
  <si>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</si>
  <si>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</si>
  <si>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</si>
  <si>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</si>
  <si>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</si>
  <si>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</si>
  <si>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</si>
  <si>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</si>
  <si>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</si>
  <si>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</si>
  <si>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</si>
  <si>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</si>
  <si>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</si>
  <si>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</si>
  <si>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</si>
  <si>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</si>
  <si>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</si>
  <si>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</si>
  <si>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</si>
  <si>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</si>
  <si>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</si>
  <si>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</si>
  <si>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</si>
  <si>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</si>
  <si>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</si>
  <si>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</si>
  <si>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</si>
  <si>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</si>
  <si>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</si>
  <si>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</si>
  <si>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</si>
  <si>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</si>
  <si>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</si>
  <si>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</si>
  <si>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</si>
  <si>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</si>
  <si>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</si>
  <si>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</si>
  <si>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</si>
  <si>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</si>
  <si>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</si>
  <si>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</si>
  <si>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</si>
  <si>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</si>
  <si>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</si>
  <si>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</si>
  <si>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</si>
  <si>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</si>
  <si>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</si>
  <si>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</si>
  <si>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</si>
  <si>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</si>
  <si>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</si>
  <si>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</si>
  <si>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</si>
  <si>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</si>
  <si>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</si>
  <si>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</si>
  <si>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</si>
  <si>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</si>
  <si>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</si>
  <si>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</si>
  <si>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</si>
  <si>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</si>
  <si>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</si>
  <si>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</si>
  <si>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</si>
  <si>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</si>
  <si>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</si>
  <si>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</si>
  <si>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</si>
  <si>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</si>
  <si>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PLAN RASHODA 2013.g.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</si>
  <si>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</si>
  <si>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</si>
  <si>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</si>
  <si>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</si>
  <si>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</si>
  <si>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</si>
  <si>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</si>
  <si>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</si>
  <si>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</si>
  <si>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</si>
  <si>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</si>
  <si>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</si>
  <si>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</si>
  <si>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</si>
  <si>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</si>
  <si>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</si>
  <si>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</si>
  <si>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</si>
  <si>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Prihodi od groblje (UKOPI,prijenos vlas.)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</si>
  <si>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</si>
  <si>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</si>
  <si>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</si>
  <si>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</si>
  <si>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</si>
  <si>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</si>
  <si>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</si>
  <si>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</si>
  <si>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</si>
  <si>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</si>
  <si>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</si>
  <si>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</si>
  <si>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</si>
  <si>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</si>
  <si>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</si>
  <si>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</si>
  <si>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</si>
  <si>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</si>
  <si>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</si>
  <si>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</si>
  <si>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</si>
  <si>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Geodetske usluge</t>
  </si>
  <si>
    <t>Uredski materijal i toneri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</si>
  <si>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</si>
  <si>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</si>
  <si>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</si>
  <si>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</si>
  <si>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</si>
  <si>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</si>
  <si>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</si>
  <si>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</si>
  <si>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</si>
  <si>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</si>
  <si>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</si>
  <si>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</si>
  <si>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</si>
  <si>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</si>
  <si>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</si>
  <si>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</si>
  <si>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</si>
  <si>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</si>
  <si>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</si>
  <si>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</si>
  <si>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</si>
  <si>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</si>
  <si>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</si>
  <si>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</si>
  <si>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</si>
  <si>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</si>
  <si>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</si>
  <si>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</si>
  <si>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</si>
  <si>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</si>
  <si>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</si>
  <si>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</si>
  <si>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</si>
  <si>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</si>
  <si>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</si>
  <si>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</si>
  <si>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</si>
  <si>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</si>
  <si>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</si>
  <si>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</si>
  <si>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</si>
  <si>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</si>
  <si>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</si>
  <si>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</si>
  <si>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</si>
  <si>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</si>
  <si>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 xml:space="preserve">Prihodi od groblja ( održavanje) </t>
  </si>
  <si>
    <t>Prihodi od najma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</si>
  <si>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</si>
  <si>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</si>
  <si>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</si>
  <si>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</si>
  <si>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</si>
  <si>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</si>
  <si>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</si>
  <si>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</si>
  <si>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</si>
  <si>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</si>
  <si>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Najam za opremu DOBRIĆ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</si>
  <si>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</si>
  <si>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</si>
  <si>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</si>
  <si>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</si>
  <si>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</si>
  <si>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</si>
  <si>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</si>
  <si>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</si>
  <si>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</si>
  <si>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</si>
  <si>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</si>
  <si>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</si>
  <si>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</si>
  <si>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</si>
  <si>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</si>
  <si>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</si>
  <si>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</si>
  <si>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</si>
  <si>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</si>
  <si>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</si>
  <si>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</si>
  <si>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</si>
  <si>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</si>
  <si>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</si>
  <si>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>Usluge održavanja sustava -dojavni sus.ST L.</t>
  </si>
  <si>
    <t>Ostale nagrade zaposlenima Uskrs,Božić, radni rezultati</t>
  </si>
  <si>
    <t>Naknade za usluge banaka i usl.za plat.promet ijavni bilj.</t>
  </si>
  <si>
    <t xml:space="preserve">Najam za vozilo operativni leasing </t>
  </si>
  <si>
    <t>Radovi izgradnje ogradnog i potpornog zida u Planom</t>
  </si>
  <si>
    <t xml:space="preserve">Deratizacija i dezinsekcija </t>
  </si>
  <si>
    <t>Usluga ispitivanja elektroinstalacija</t>
  </si>
  <si>
    <t>Usluga zbrinajvanja stabala na lokaciji Soline</t>
  </si>
  <si>
    <t>Usluga izrade projektne dokumentacije u Planom</t>
  </si>
  <si>
    <t>Prihod od ukidanja rezerviranja za otpremnine</t>
  </si>
  <si>
    <t>Klupe</t>
  </si>
  <si>
    <t>Usluge odvoza i zbrinjavanja otpadnih voda</t>
  </si>
  <si>
    <t>Najamnine i zakupnine zgrade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</si>
  <si>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</si>
  <si>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</si>
  <si>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</si>
  <si>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 xml:space="preserve">Usluge servisa vozila </t>
  </si>
  <si>
    <t>Naknada za upravljanje i korištenje grad. parkirališta</t>
  </si>
  <si>
    <t>Troškovi izrade horiz. signalizacije na parkiralištima</t>
  </si>
  <si>
    <t>Prihodi od ukidanja rezerviranja za neiskorišteni GO</t>
  </si>
  <si>
    <t>Prihodi prodaje opreme, zgrade i zemlj.</t>
  </si>
  <si>
    <t>Rezerviranja za otpremnine</t>
  </si>
  <si>
    <t>Rezerviranja za neiskorišteni godišnji odmor</t>
  </si>
  <si>
    <t>TROŠKOVI OSOBLJA/47/</t>
  </si>
  <si>
    <t>FINANCIJSKI RASHODI /72/</t>
  </si>
  <si>
    <t>IZVANREDNI RASHODI/73/</t>
  </si>
  <si>
    <t>VRIJEDNOSNO USKLAĐ.POTRAŽIVANJA/74/</t>
  </si>
  <si>
    <t>Rezerviranja za započete sudske sporove</t>
  </si>
  <si>
    <t xml:space="preserve">Materijali -razno </t>
  </si>
  <si>
    <t>Otpremnine za mirovinu</t>
  </si>
  <si>
    <t xml:space="preserve"> PRIHODI OD REZERVIRANJA:</t>
  </si>
  <si>
    <t>XVI</t>
  </si>
  <si>
    <t>XVII</t>
  </si>
  <si>
    <t>XIX</t>
  </si>
  <si>
    <t>OSTVARENO 2019.g.</t>
  </si>
  <si>
    <t>Radovi na postavljanju javne rasvjete Saldun</t>
  </si>
  <si>
    <t>Usluga izrade elaborata restruktuiranja</t>
  </si>
  <si>
    <t>Kante za otpad</t>
  </si>
  <si>
    <t>Prometni znakovi</t>
  </si>
  <si>
    <t>Uspornici za kolnik</t>
  </si>
  <si>
    <t>Troškovi nabave  robe</t>
  </si>
  <si>
    <t>Alati i potrošni materijal</t>
  </si>
  <si>
    <t>Uređenje lokacije Plano II faza</t>
  </si>
  <si>
    <t>Usluga odvoza i zbrinjavanja ambalažnog otpada</t>
  </si>
  <si>
    <t>Uređenje prostorija na tržnici i ribarnici</t>
  </si>
  <si>
    <t>Usluga nadogradnje parkirališta</t>
  </si>
  <si>
    <t>Trogir, 11.12.2020.</t>
  </si>
  <si>
    <t>Urbroj:2184/01-10-02/001-2-1</t>
  </si>
  <si>
    <t>Prihodi od reciklažnog dvorišta</t>
  </si>
  <si>
    <t xml:space="preserve">Uklanjanje objekta  ex kuglana I faza </t>
  </si>
  <si>
    <t>Usluga zbrinjavanja otpada iz recikl dvorišta</t>
  </si>
  <si>
    <t>OSTVARENO  2020.</t>
  </si>
  <si>
    <t>Prihodi od TUŠ-eva,AUTOMATA ZA VODU</t>
  </si>
  <si>
    <t xml:space="preserve">Prihodi od državnih potpora </t>
  </si>
  <si>
    <t xml:space="preserve">        %       2021./    2020.</t>
  </si>
  <si>
    <t>Naknada za korištenje  vlastitog auta</t>
  </si>
  <si>
    <t>Manjkovi , gubitak od prodaje imovine</t>
  </si>
  <si>
    <t>Kazne, penali, naknade štete, sudske presude</t>
  </si>
  <si>
    <t>Usluge pravnog savjetov.(Žaja, Ivančić, Blaslov)</t>
  </si>
  <si>
    <t>Usluge odvjetnika za zastu.(Sušac,Krka , Sučević)</t>
  </si>
  <si>
    <t>Premije osiguranja vozila, imovine i djelatnika.</t>
  </si>
  <si>
    <t>Ostale komunalne usluge</t>
  </si>
  <si>
    <t>Otpis obveza (za avanse,  i sl.) i viškovi</t>
  </si>
  <si>
    <t>Prihodi od ukid. Rezer. i napl. šteta i drž potpore</t>
  </si>
  <si>
    <t>Predsjednik Uprave:</t>
  </si>
  <si>
    <t>Božidar Miše, struč.spec.oec.</t>
  </si>
  <si>
    <t>Usluga izrade ulične rasvjete na Drveniku V.</t>
  </si>
  <si>
    <t>Usluga iskopa i betoniranje kanala na tržnici</t>
  </si>
  <si>
    <t>Usluge ugradnje polupodezemnih spremnika</t>
  </si>
  <si>
    <t>Najam agregata za radio odašiljač</t>
  </si>
  <si>
    <t xml:space="preserve">Usluga iskopa i polaganja kabelskog kanala </t>
  </si>
  <si>
    <t xml:space="preserve">SukKadno čKanku 12. Društvenog ugovora društva Trogir HoKding, predsjednik uprave </t>
  </si>
  <si>
    <t>Božidar Miše,struč.spec.oec.,  dana  godine donio je sKijedeći</t>
  </si>
  <si>
    <t>KKasa: 400-02/20-01/2</t>
  </si>
  <si>
    <t>Troškovi renta car</t>
  </si>
  <si>
    <t xml:space="preserve">Sulladno članlu 12. Društvenog ugovora društva Trogir Holding, predsjednil uprave </t>
  </si>
  <si>
    <t>llasa: 400-02/20-01/2</t>
  </si>
  <si>
    <t>Usluge servisa i rezervni dijelovi sustava parking</t>
  </si>
  <si>
    <t>Tekuće održavanje RAZNO</t>
  </si>
  <si>
    <t>Komunalne usluge-deponij ispitivanja</t>
  </si>
  <si>
    <t>Usluge održavanja sustava  AXIOM,</t>
  </si>
  <si>
    <t>Najamnine i zakupnine</t>
  </si>
  <si>
    <t>Neotpisana vrije otuđ.i rash.im., darovanja</t>
  </si>
  <si>
    <t>3. IZMJENA PLANA 2021.G.</t>
  </si>
  <si>
    <t xml:space="preserve">   FINANCIJSKI PLAN ZA 2021.g.</t>
  </si>
  <si>
    <t>POZICIJA PLANA</t>
  </si>
  <si>
    <t>PROCJENA PLANA 2020.</t>
  </si>
  <si>
    <t xml:space="preserve"> PLAN 2021.G.</t>
  </si>
  <si>
    <t>1. IZMJENA PLANA 2021.G.</t>
  </si>
  <si>
    <t>2. IZMJENA PLANA 2021.G.</t>
  </si>
  <si>
    <t>Božidar Miše,struč.spec.oec.,  dana 16.09..2021.godine donio je slijedeći</t>
  </si>
  <si>
    <t>Trogir, 16.09..2021.</t>
  </si>
  <si>
    <t>Ur.broj:2184/01-10-02/001-21-5</t>
  </si>
  <si>
    <t>4. IZMJENA PLANA 2021.G.</t>
  </si>
  <si>
    <t xml:space="preserve"> %   4. IZMJENA PLANA / PLAN 2021.          </t>
  </si>
  <si>
    <t xml:space="preserve">   FINANCIJSKI PLAN ZA 2021.g.   -   4. IZMJENA</t>
  </si>
  <si>
    <t xml:space="preserve"> %                4. IZMJENA PLANA / PLAN 2021.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</si>
</sst>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4" fillId="0" borderId="2" xfId="0" applyNumberFormat="1" applyFont="1" applyBorder="1"/>
    <xf numFmtId="0" fontId="4" fillId="0" borderId="2" xfId="0" applyFont="1" applyBorder="1"/>
    <xf numFmtId="0" fontId="5" fillId="0" borderId="4" xfId="0" applyFont="1" applyBorder="1"/>
    <xf numFmtId="0" fontId="5" fillId="0" borderId="5" xfId="0" applyFont="1" applyBorder="1"/>
    <xf numFmtId="4" fontId="3" fillId="0" borderId="6" xfId="0" applyNumberFormat="1" applyFont="1" applyBorder="1"/>
    <xf numFmtId="4" fontId="5" fillId="0" borderId="7" xfId="0" applyNumberFormat="1" applyFont="1" applyBorder="1"/>
    <xf numFmtId="4" fontId="3" fillId="0" borderId="8" xfId="0" applyNumberFormat="1" applyFont="1" applyBorder="1"/>
    <xf numFmtId="4" fontId="5" fillId="0" borderId="9" xfId="0" applyNumberFormat="1" applyFont="1" applyBorder="1"/>
    <xf numFmtId="4" fontId="4" fillId="0" borderId="6" xfId="0" applyNumberFormat="1" applyFont="1" applyBorder="1"/>
    <xf numFmtId="4" fontId="4" fillId="0" borderId="8" xfId="0" applyNumberFormat="1" applyFont="1" applyBorder="1"/>
    <xf numFmtId="0" fontId="4" fillId="0" borderId="8" xfId="0" applyFont="1" applyBorder="1"/>
    <xf numFmtId="0" fontId="4" fillId="0" borderId="6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4" fontId="4" fillId="0" borderId="14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0" fontId="5" fillId="0" borderId="16" xfId="0" applyFont="1" applyBorder="1"/>
    <xf numFmtId="0" fontId="5" fillId="0" borderId="17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7" fillId="0" borderId="15" xfId="0" applyNumberFormat="1" applyFont="1" applyBorder="1"/>
    <xf numFmtId="4" fontId="7" fillId="0" borderId="12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4" fontId="5" fillId="0" borderId="20" xfId="0" applyNumberFormat="1" applyFont="1" applyBorder="1"/>
    <xf numFmtId="0" fontId="9" fillId="2" borderId="2" xfId="0" applyFont="1" applyFill="1" applyBorder="1"/>
    <xf numFmtId="0" fontId="11" fillId="2" borderId="0" xfId="0" applyFont="1" applyFill="1" applyAlignment="1">
      <alignment horizontal="left"/>
    </xf>
    <xf numFmtId="4" fontId="9" fillId="2" borderId="2" xfId="0" applyNumberFormat="1" applyFont="1" applyFill="1" applyBorder="1"/>
    <xf numFmtId="4" fontId="9" fillId="2" borderId="23" xfId="0" applyNumberFormat="1" applyFont="1" applyFill="1" applyBorder="1" applyAlignment="1">
      <alignment horizontal="left"/>
    </xf>
    <xf numFmtId="4" fontId="9" fillId="2" borderId="8" xfId="0" applyNumberFormat="1" applyFont="1" applyFill="1" applyBorder="1" applyAlignment="1">
      <alignment horizontal="left"/>
    </xf>
    <xf numFmtId="4" fontId="9" fillId="2" borderId="8" xfId="0" applyNumberFormat="1" applyFont="1" applyFill="1" applyBorder="1"/>
    <xf numFmtId="4" fontId="9" fillId="2" borderId="27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4" fontId="9" fillId="2" borderId="0" xfId="0" applyNumberFormat="1" applyFont="1" applyFill="1"/>
    <xf numFmtId="4" fontId="11" fillId="2" borderId="0" xfId="0" applyNumberFormat="1" applyFont="1" applyFill="1"/>
    <xf numFmtId="0" fontId="14" fillId="2" borderId="0" xfId="0" applyFont="1" applyFill="1" applyBorder="1" applyAlignment="1"/>
    <xf numFmtId="4" fontId="15" fillId="2" borderId="0" xfId="0" applyNumberFormat="1" applyFont="1" applyFill="1"/>
    <xf numFmtId="49" fontId="8" fillId="2" borderId="12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vertical="center" wrapText="1"/>
    </xf>
    <xf numFmtId="4" fontId="9" fillId="2" borderId="22" xfId="0" applyNumberFormat="1" applyFont="1" applyFill="1" applyBorder="1" applyAlignment="1">
      <alignment vertical="top" wrapText="1"/>
    </xf>
    <xf numFmtId="4" fontId="9" fillId="2" borderId="26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right"/>
    </xf>
    <xf numFmtId="4" fontId="9" fillId="2" borderId="9" xfId="0" applyNumberFormat="1" applyFont="1" applyFill="1" applyBorder="1" applyAlignment="1">
      <alignment horizontal="right"/>
    </xf>
    <xf numFmtId="4" fontId="9" fillId="2" borderId="28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/>
    <xf numFmtId="4" fontId="9" fillId="2" borderId="7" xfId="0" applyNumberFormat="1" applyFont="1" applyFill="1" applyBorder="1" applyAlignment="1">
      <alignment vertical="top" wrapText="1"/>
    </xf>
    <xf numFmtId="4" fontId="9" fillId="2" borderId="22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vertical="top" wrapText="1"/>
    </xf>
    <xf numFmtId="4" fontId="9" fillId="2" borderId="14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4" fontId="9" fillId="2" borderId="7" xfId="0" applyNumberFormat="1" applyFont="1" applyFill="1" applyBorder="1"/>
    <xf numFmtId="4" fontId="9" fillId="2" borderId="1" xfId="0" applyNumberFormat="1" applyFont="1" applyFill="1" applyBorder="1" applyAlignment="1">
      <alignment horizontal="right"/>
    </xf>
    <xf numFmtId="4" fontId="9" fillId="2" borderId="32" xfId="0" applyNumberFormat="1" applyFont="1" applyFill="1" applyBorder="1"/>
    <xf numFmtId="4" fontId="9" fillId="2" borderId="32" xfId="0" applyNumberFormat="1" applyFont="1" applyFill="1" applyBorder="1" applyAlignment="1">
      <alignment horizontal="right"/>
    </xf>
    <xf numFmtId="4" fontId="9" fillId="2" borderId="28" xfId="0" applyNumberFormat="1" applyFont="1" applyFill="1" applyBorder="1"/>
    <xf numFmtId="4" fontId="8" fillId="2" borderId="30" xfId="0" applyNumberFormat="1" applyFont="1" applyFill="1" applyBorder="1" applyAlignment="1"/>
    <xf numFmtId="4" fontId="9" fillId="2" borderId="3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/>
    <xf numFmtId="4" fontId="9" fillId="2" borderId="0" xfId="0" applyNumberFormat="1" applyFont="1" applyFill="1" applyBorder="1" applyAlignment="1">
      <alignment horizontal="right"/>
    </xf>
    <xf numFmtId="4" fontId="8" fillId="2" borderId="21" xfId="0" applyNumberFormat="1" applyFont="1" applyFill="1" applyBorder="1" applyAlignment="1"/>
    <xf numFmtId="4" fontId="9" fillId="2" borderId="21" xfId="0" applyNumberFormat="1" applyFont="1" applyFill="1" applyBorder="1" applyAlignment="1">
      <alignment horizontal="right"/>
    </xf>
    <xf numFmtId="4" fontId="8" fillId="2" borderId="11" xfId="0" applyNumberFormat="1" applyFont="1" applyFill="1" applyBorder="1"/>
    <xf numFmtId="4" fontId="9" fillId="2" borderId="9" xfId="0" applyNumberFormat="1" applyFont="1" applyFill="1" applyBorder="1"/>
    <xf numFmtId="4" fontId="12" fillId="2" borderId="0" xfId="0" applyNumberFormat="1" applyFont="1" applyFill="1"/>
    <xf numFmtId="4" fontId="9" fillId="2" borderId="22" xfId="0" applyNumberFormat="1" applyFont="1" applyFill="1" applyBorder="1"/>
    <xf numFmtId="49" fontId="8" fillId="2" borderId="11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/>
    <xf numFmtId="4" fontId="9" fillId="2" borderId="15" xfId="0" applyNumberFormat="1" applyFont="1" applyFill="1" applyBorder="1" applyAlignment="1">
      <alignment horizontal="right"/>
    </xf>
    <xf numFmtId="4" fontId="9" fillId="2" borderId="1" xfId="0" applyNumberFormat="1" applyFont="1" applyFill="1" applyBorder="1"/>
    <xf numFmtId="4" fontId="8" fillId="2" borderId="25" xfId="0" applyNumberFormat="1" applyFont="1" applyFill="1" applyBorder="1" applyAlignment="1"/>
    <xf numFmtId="4" fontId="8" fillId="2" borderId="12" xfId="0" applyNumberFormat="1" applyFont="1" applyFill="1" applyBorder="1" applyAlignment="1">
      <alignment horizontal="center" vertical="center" wrapText="1"/>
    </xf>
    <xf numFmtId="4" fontId="9" fillId="2" borderId="33" xfId="0" applyNumberFormat="1" applyFont="1" applyFill="1" applyBorder="1" applyAlignment="1">
      <alignment horizontal="right"/>
    </xf>
    <xf numFmtId="4" fontId="9" fillId="2" borderId="35" xfId="0" applyNumberFormat="1" applyFont="1" applyFill="1" applyBorder="1" applyAlignment="1">
      <alignment horizontal="right"/>
    </xf>
    <xf numFmtId="4" fontId="9" fillId="2" borderId="34" xfId="0" applyNumberFormat="1" applyFont="1" applyFill="1" applyBorder="1" applyAlignment="1">
      <alignment horizontal="right"/>
    </xf>
    <xf numFmtId="4" fontId="9" fillId="2" borderId="29" xfId="0" applyNumberFormat="1" applyFont="1" applyFill="1" applyBorder="1" applyAlignment="1">
      <alignment horizontal="right"/>
    </xf>
    <xf numFmtId="4" fontId="9" fillId="2" borderId="26" xfId="0" applyNumberFormat="1" applyFont="1" applyFill="1" applyBorder="1"/>
    <xf numFmtId="4" fontId="9" fillId="2" borderId="15" xfId="0" applyNumberFormat="1" applyFont="1" applyFill="1" applyBorder="1"/>
    <xf numFmtId="4" fontId="8" fillId="2" borderId="20" xfId="0" applyNumberFormat="1" applyFont="1" applyFill="1" applyBorder="1" applyAlignment="1">
      <alignment horizontal="right"/>
    </xf>
    <xf numFmtId="4" fontId="8" fillId="2" borderId="12" xfId="0" applyNumberFormat="1" applyFont="1" applyFill="1" applyBorder="1" applyAlignment="1"/>
    <xf numFmtId="4" fontId="8" fillId="2" borderId="12" xfId="0" applyNumberFormat="1" applyFont="1" applyFill="1" applyBorder="1" applyAlignment="1">
      <alignment horizontal="right"/>
    </xf>
    <xf numFmtId="4" fontId="8" fillId="2" borderId="12" xfId="0" applyNumberFormat="1" applyFont="1" applyFill="1" applyBorder="1"/>
    <xf numFmtId="4" fontId="8" fillId="2" borderId="37" xfId="0" applyNumberFormat="1" applyFont="1" applyFill="1" applyBorder="1" applyAlignment="1"/>
    <xf numFmtId="4" fontId="14" fillId="2" borderId="0" xfId="0" applyNumberFormat="1" applyFont="1" applyFill="1"/>
    <xf numFmtId="4" fontId="8" fillId="2" borderId="12" xfId="0" applyNumberFormat="1" applyFont="1" applyFill="1" applyBorder="1" applyAlignment="1">
      <alignment vertical="center" wrapText="1"/>
    </xf>
    <xf numFmtId="4" fontId="9" fillId="2" borderId="29" xfId="0" applyNumberFormat="1" applyFont="1" applyFill="1" applyBorder="1"/>
    <xf numFmtId="4" fontId="9" fillId="2" borderId="36" xfId="0" applyNumberFormat="1" applyFont="1" applyFill="1" applyBorder="1" applyAlignment="1">
      <alignment horizontal="right"/>
    </xf>
    <xf numFmtId="4" fontId="16" fillId="2" borderId="12" xfId="0" applyNumberFormat="1" applyFont="1" applyFill="1" applyBorder="1"/>
    <xf numFmtId="4" fontId="9" fillId="2" borderId="7" xfId="0" applyNumberFormat="1" applyFont="1" applyFill="1" applyBorder="1" applyAlignment="1">
      <alignment horizontal="right"/>
    </xf>
    <xf numFmtId="0" fontId="9" fillId="2" borderId="0" xfId="0" applyFont="1" applyFill="1"/>
    <xf numFmtId="0" fontId="11" fillId="2" borderId="0" xfId="0" applyFont="1" applyFill="1"/>
    <xf numFmtId="0" fontId="14" fillId="2" borderId="0" xfId="0" applyFont="1" applyFill="1"/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top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left"/>
    </xf>
    <xf numFmtId="1" fontId="8" fillId="2" borderId="10" xfId="0" applyNumberFormat="1" applyFont="1" applyFill="1" applyBorder="1" applyAlignment="1">
      <alignment horizontal="center" wrapText="1"/>
    </xf>
    <xf numFmtId="1" fontId="8" fillId="2" borderId="11" xfId="0" applyNumberFormat="1" applyFont="1" applyFill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7" fontId="8" fillId="2" borderId="8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left"/>
    </xf>
    <xf numFmtId="4" fontId="9" fillId="2" borderId="14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" xfId="0" applyFont="1" applyFill="1" applyBorder="1" applyAlignment="1">
      <alignment horizontal="center"/>
    </xf>
    <xf numFmtId="4" fontId="9" fillId="2" borderId="3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/>
    </xf>
    <xf numFmtId="4" fontId="9" fillId="2" borderId="28" xfId="0" applyNumberFormat="1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" fontId="8" fillId="2" borderId="3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1" fontId="8" fillId="2" borderId="11" xfId="0" applyNumberFormat="1" applyFont="1" applyFill="1" applyBorder="1" applyAlignment="1">
      <alignment horizontal="right" wrapText="1"/>
    </xf>
    <xf numFmtId="0" fontId="8" fillId="2" borderId="11" xfId="0" applyFont="1" applyFill="1" applyBorder="1"/>
    <xf numFmtId="0" fontId="9" fillId="2" borderId="22" xfId="0" applyNumberFormat="1" applyFont="1" applyFill="1" applyBorder="1" applyAlignment="1">
      <alignment horizontal="center"/>
    </xf>
    <xf numFmtId="0" fontId="9" fillId="2" borderId="22" xfId="0" applyFont="1" applyFill="1" applyBorder="1"/>
    <xf numFmtId="0" fontId="9" fillId="2" borderId="2" xfId="0" applyNumberFormat="1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/>
    <xf numFmtId="1" fontId="9" fillId="2" borderId="2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/>
    <xf numFmtId="0" fontId="9" fillId="2" borderId="2" xfId="0" applyFont="1" applyFill="1" applyBorder="1" applyAlignment="1">
      <alignment horizontal="left" vertical="top"/>
    </xf>
    <xf numFmtId="0" fontId="9" fillId="2" borderId="1" xfId="0" applyFont="1" applyFill="1" applyBorder="1"/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8" fillId="2" borderId="25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0" fontId="9" fillId="2" borderId="0" xfId="0" applyNumberFormat="1" applyFont="1" applyFill="1"/>
    <xf numFmtId="10" fontId="11" fillId="2" borderId="0" xfId="0" applyNumberFormat="1" applyFont="1" applyFill="1"/>
    <xf numFmtId="10" fontId="14" fillId="2" borderId="0" xfId="0" applyNumberFormat="1" applyFont="1" applyFill="1"/>
    <xf numFmtId="10" fontId="17" fillId="2" borderId="17" xfId="0" applyNumberFormat="1" applyFont="1" applyFill="1" applyBorder="1" applyAlignment="1">
      <alignment vertical="center" wrapText="1"/>
    </xf>
    <xf numFmtId="10" fontId="9" fillId="2" borderId="4" xfId="0" applyNumberFormat="1" applyFont="1" applyFill="1" applyBorder="1"/>
    <xf numFmtId="10" fontId="9" fillId="2" borderId="16" xfId="0" applyNumberFormat="1" applyFont="1" applyFill="1" applyBorder="1"/>
    <xf numFmtId="10" fontId="17" fillId="2" borderId="17" xfId="0" applyNumberFormat="1" applyFont="1" applyFill="1" applyBorder="1"/>
    <xf numFmtId="10" fontId="17" fillId="2" borderId="39" xfId="0" applyNumberFormat="1" applyFont="1" applyFill="1" applyBorder="1"/>
    <xf numFmtId="10" fontId="9" fillId="2" borderId="38" xfId="0" applyNumberFormat="1" applyFont="1" applyFill="1" applyBorder="1"/>
    <xf numFmtId="10" fontId="9" fillId="2" borderId="5" xfId="0" applyNumberFormat="1" applyFont="1" applyFill="1" applyBorder="1"/>
    <xf numFmtId="10" fontId="18" fillId="2" borderId="17" xfId="0" applyNumberFormat="1" applyFont="1" applyFill="1" applyBorder="1"/>
    <xf numFmtId="4" fontId="9" fillId="2" borderId="0" xfId="0" applyNumberFormat="1" applyFont="1" applyFill="1" applyBorder="1"/>
    <xf numFmtId="4" fontId="8" fillId="2" borderId="0" xfId="0" applyNumberFormat="1" applyFont="1" applyFill="1"/>
    <xf numFmtId="4" fontId="9" fillId="2" borderId="40" xfId="0" applyNumberFormat="1" applyFont="1" applyFill="1" applyBorder="1"/>
    <xf numFmtId="10" fontId="8" fillId="2" borderId="0" xfId="0" applyNumberFormat="1" applyFont="1" applyFill="1"/>
    <xf numFmtId="4" fontId="9" fillId="2" borderId="42" xfId="0" applyNumberFormat="1" applyFont="1" applyFill="1" applyBorder="1"/>
    <xf numFmtId="4" fontId="9" fillId="2" borderId="42" xfId="0" applyNumberFormat="1" applyFont="1" applyFill="1" applyBorder="1" applyAlignment="1">
      <alignment horizontal="right"/>
    </xf>
    <xf numFmtId="4" fontId="9" fillId="2" borderId="36" xfId="0" applyNumberFormat="1" applyFont="1" applyFill="1" applyBorder="1"/>
    <xf numFmtId="49" fontId="8" fillId="2" borderId="41" xfId="0" applyNumberFormat="1" applyFont="1" applyFill="1" applyBorder="1" applyAlignment="1">
      <alignment horizontal="center" vertical="center" wrapText="1"/>
    </xf>
    <xf numFmtId="4" fontId="8" fillId="2" borderId="42" xfId="0" applyNumberFormat="1" applyFont="1" applyFill="1" applyBorder="1" applyAlignment="1">
      <alignment horizontal="right"/>
    </xf>
    <xf numFmtId="4" fontId="8" fillId="2" borderId="42" xfId="0" applyNumberFormat="1" applyFont="1" applyFill="1" applyBorder="1"/>
    <xf numFmtId="4" fontId="8" fillId="2" borderId="26" xfId="0" applyNumberFormat="1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4" fontId="8" fillId="2" borderId="15" xfId="0" applyNumberFormat="1" applyFont="1" applyFill="1" applyBorder="1"/>
    <xf numFmtId="49" fontId="8" fillId="3" borderId="4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left"/>
    </xf>
    <xf numFmtId="4" fontId="9" fillId="2" borderId="43" xfId="0" applyNumberFormat="1" applyFont="1" applyFill="1" applyBorder="1"/>
    <xf numFmtId="4" fontId="20" fillId="0" borderId="44" xfId="0" applyNumberFormat="1" applyFont="1" applyBorder="1"/>
    <xf numFmtId="4" fontId="20" fillId="0" borderId="4" xfId="0" applyNumberFormat="1" applyFont="1" applyBorder="1"/>
    <xf numFmtId="4" fontId="8" fillId="2" borderId="17" xfId="0" applyNumberFormat="1" applyFont="1" applyFill="1" applyBorder="1" applyAlignment="1"/>
    <xf numFmtId="4" fontId="9" fillId="2" borderId="38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>
      <alignment horizontal="right"/>
    </xf>
    <xf numFmtId="4" fontId="20" fillId="0" borderId="43" xfId="0" applyNumberFormat="1" applyFont="1" applyBorder="1"/>
    <xf numFmtId="4" fontId="20" fillId="0" borderId="16" xfId="0" applyNumberFormat="1" applyFont="1" applyBorder="1"/>
    <xf numFmtId="4" fontId="20" fillId="0" borderId="38" xfId="0" applyNumberFormat="1" applyFont="1" applyBorder="1"/>
    <xf numFmtId="4" fontId="8" fillId="2" borderId="17" xfId="0" applyNumberFormat="1" applyFont="1" applyFill="1" applyBorder="1"/>
    <xf numFmtId="4" fontId="9" fillId="2" borderId="16" xfId="0" applyNumberFormat="1" applyFont="1" applyFill="1" applyBorder="1" applyAlignment="1">
      <alignment horizontal="right"/>
    </xf>
    <xf numFmtId="4" fontId="16" fillId="2" borderId="17" xfId="0" applyNumberFormat="1" applyFont="1" applyFill="1" applyBorder="1"/>
    <xf numFmtId="4" fontId="8" fillId="2" borderId="39" xfId="0" applyNumberFormat="1" applyFont="1" applyFill="1" applyBorder="1" applyAlignment="1"/>
    <xf numFmtId="10" fontId="9" fillId="2" borderId="17" xfId="0" applyNumberFormat="1" applyFont="1" applyFill="1" applyBorder="1"/>
    <xf numFmtId="10" fontId="9" fillId="2" borderId="0" xfId="0" applyNumberFormat="1" applyFont="1" applyFill="1" applyBorder="1"/>
    <xf numFmtId="10" fontId="8" fillId="2" borderId="17" xfId="0" applyNumberFormat="1" applyFont="1" applyFill="1" applyBorder="1"/>
    <xf numFmtId="4" fontId="9" fillId="2" borderId="38" xfId="0" applyNumberFormat="1" applyFont="1" applyFill="1" applyBorder="1"/>
    <xf numFmtId="4" fontId="0" fillId="2" borderId="0" xfId="0" applyNumberFormat="1" applyFill="1"/>
    <xf numFmtId="0" fontId="9" fillId="2" borderId="21" xfId="0" applyFont="1" applyFill="1" applyBorder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1586865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105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4"/>
  <sheetViews>
    <sheetView tabSelected="1" topLeftCell="C167" workbookViewId="0">
      <selection activeCell="C250" sqref="A250:XFD459"/>
    </sheetView>
  </sheetViews>
  <sheetFormatPr defaultColWidth="8.85546875" defaultRowHeight="12.75" x14ac:dyDescent="0.2"/>
  <cols>
    <col min="1" max="1" width="4.42578125" style="181" hidden="1" customWidth="1"/>
    <col min="2" max="2" width="7.85546875" style="112" hidden="1" customWidth="1"/>
    <col min="3" max="3" width="35.5703125" style="112" customWidth="1"/>
    <col min="4" max="4" width="12" style="54" customWidth="1"/>
    <col min="5" max="5" width="12.28515625" style="54" hidden="1" customWidth="1"/>
    <col min="6" max="6" width="8.7109375" style="182" hidden="1" customWidth="1"/>
    <col min="7" max="7" width="12.28515625" style="54" bestFit="1" customWidth="1"/>
    <col min="8" max="8" width="12.7109375" style="54" bestFit="1" customWidth="1"/>
    <col min="9" max="9" width="12.85546875" style="54" hidden="1" customWidth="1"/>
    <col min="10" max="10" width="12.7109375" style="54" hidden="1" customWidth="1"/>
    <col min="11" max="11" width="12.7109375" style="54" bestFit="1" customWidth="1"/>
    <col min="12" max="12" width="12.7109375" style="54" customWidth="1"/>
    <col min="13" max="13" width="10" style="182" customWidth="1"/>
    <col min="14" max="14" width="0" style="182" hidden="1" customWidth="1"/>
    <col min="15" max="15" width="9.85546875" style="112" bestFit="1" customWidth="1"/>
    <col min="16" max="16384" width="8.85546875" style="112"/>
  </cols>
  <sheetData>
    <row r="1" spans="1:14" x14ac:dyDescent="0.2">
      <c r="A1" s="53"/>
      <c r="B1" s="53"/>
      <c r="C1" s="53"/>
      <c r="D1" s="53"/>
    </row>
    <row r="2" spans="1:14" x14ac:dyDescent="0.2">
      <c r="A2" s="53"/>
      <c r="B2" s="53"/>
      <c r="C2" s="53"/>
      <c r="D2" s="53"/>
    </row>
    <row r="3" spans="1:14" x14ac:dyDescent="0.2">
      <c r="A3" s="53"/>
      <c r="B3" s="53"/>
      <c r="C3" s="53"/>
      <c r="D3" s="53"/>
    </row>
    <row r="4" spans="1:14" s="113" customFormat="1" ht="26.25" customHeight="1" x14ac:dyDescent="0.25">
      <c r="A4" s="47" t="s">
        <v>302</v>
      </c>
      <c r="B4" s="47"/>
      <c r="C4" s="47" t="s">
        <v>306</v>
      </c>
      <c r="D4" s="47"/>
      <c r="E4" s="55"/>
      <c r="F4" s="183"/>
      <c r="G4" s="55"/>
      <c r="H4" s="55"/>
      <c r="I4" s="55"/>
      <c r="J4" s="55"/>
      <c r="K4" s="55"/>
      <c r="L4" s="55"/>
      <c r="M4" s="183"/>
      <c r="N4" s="183"/>
    </row>
    <row r="5" spans="1:14" s="113" customFormat="1" ht="15.6" customHeight="1" x14ac:dyDescent="0.25">
      <c r="A5" s="47" t="s">
        <v>303</v>
      </c>
      <c r="B5" s="47"/>
      <c r="C5" s="47" t="s">
        <v>321</v>
      </c>
      <c r="D5" s="47"/>
      <c r="E5" s="55"/>
      <c r="F5" s="183"/>
      <c r="G5" s="55"/>
      <c r="H5" s="55"/>
      <c r="I5" s="55"/>
      <c r="J5" s="55"/>
      <c r="K5" s="55"/>
      <c r="L5" s="55"/>
      <c r="M5" s="183"/>
      <c r="N5" s="183"/>
    </row>
    <row r="6" spans="1:14" s="114" customFormat="1" ht="21.6" customHeight="1" x14ac:dyDescent="0.3">
      <c r="A6" s="56" t="s">
        <v>315</v>
      </c>
      <c r="B6" s="56"/>
      <c r="C6" s="56" t="s">
        <v>326</v>
      </c>
      <c r="D6" s="56"/>
      <c r="E6" s="57"/>
      <c r="F6" s="184"/>
      <c r="G6" s="57"/>
      <c r="H6" s="106"/>
      <c r="I6" s="57"/>
      <c r="J6" s="57"/>
      <c r="K6" s="57"/>
      <c r="L6" s="57"/>
      <c r="M6" s="184"/>
      <c r="N6" s="184"/>
    </row>
    <row r="7" spans="1:14" ht="13.5" thickBot="1" x14ac:dyDescent="0.25">
      <c r="A7" s="228" t="s">
        <v>115</v>
      </c>
      <c r="B7" s="228"/>
      <c r="C7" s="228"/>
    </row>
    <row r="8" spans="1:14" ht="64.5" thickBot="1" x14ac:dyDescent="0.25">
      <c r="A8" s="115" t="s">
        <v>96</v>
      </c>
      <c r="B8" s="116" t="s">
        <v>316</v>
      </c>
      <c r="C8" s="117" t="s">
        <v>174</v>
      </c>
      <c r="D8" s="58" t="s">
        <v>265</v>
      </c>
      <c r="E8" s="89" t="s">
        <v>317</v>
      </c>
      <c r="F8" s="185" t="s">
        <v>285</v>
      </c>
      <c r="G8" s="58" t="s">
        <v>282</v>
      </c>
      <c r="H8" s="94" t="s">
        <v>318</v>
      </c>
      <c r="I8" s="200" t="s">
        <v>319</v>
      </c>
      <c r="J8" s="200" t="s">
        <v>320</v>
      </c>
      <c r="K8" s="207" t="s">
        <v>314</v>
      </c>
      <c r="L8" s="207" t="s">
        <v>324</v>
      </c>
      <c r="M8" s="185" t="s">
        <v>327</v>
      </c>
    </row>
    <row r="9" spans="1:14" ht="28.5" customHeight="1" thickBot="1" x14ac:dyDescent="0.25">
      <c r="A9" s="118"/>
      <c r="B9" s="119"/>
      <c r="C9" s="120" t="s">
        <v>99</v>
      </c>
      <c r="D9" s="59">
        <f>SUM(D10,D42,D48,D50)</f>
        <v>32527155.890000001</v>
      </c>
      <c r="E9" s="59">
        <f>SUM(E10,E42,E48,E50)</f>
        <v>27489358.794000003</v>
      </c>
      <c r="F9" s="188">
        <f t="shared" ref="F9:F27" si="0">H9/E9</f>
        <v>1.0288410221548363</v>
      </c>
      <c r="G9" s="59">
        <f t="shared" ref="G9:K9" si="1">SUM(G10,G42,G48,G50)</f>
        <v>27657584.432999998</v>
      </c>
      <c r="H9" s="101">
        <f t="shared" si="1"/>
        <v>28282180</v>
      </c>
      <c r="I9" s="101">
        <f t="shared" si="1"/>
        <v>27098180</v>
      </c>
      <c r="J9" s="101">
        <f t="shared" si="1"/>
        <v>26670000</v>
      </c>
      <c r="K9" s="101">
        <f t="shared" si="1"/>
        <v>26770000</v>
      </c>
      <c r="L9" s="101">
        <f t="shared" ref="L9" si="2">SUM(L10,L42,L48,L50)</f>
        <v>27643800</v>
      </c>
      <c r="M9" s="225">
        <f t="shared" ref="M9:M10" si="3">L9/H9</f>
        <v>0.97742818976472112</v>
      </c>
      <c r="N9" s="182">
        <f>G9/D9</f>
        <v>0.85029212288132816</v>
      </c>
    </row>
    <row r="10" spans="1:14" ht="15.6" customHeight="1" thickBot="1" x14ac:dyDescent="0.25">
      <c r="A10" s="121" t="s">
        <v>172</v>
      </c>
      <c r="B10" s="122"/>
      <c r="C10" s="123" t="s">
        <v>93</v>
      </c>
      <c r="D10" s="60">
        <f>SUM(D11:D41)</f>
        <v>28173436.23</v>
      </c>
      <c r="E10" s="60">
        <f>SUM(E11:E41)</f>
        <v>23610515.174000002</v>
      </c>
      <c r="F10" s="188">
        <f t="shared" si="0"/>
        <v>1.1275137286845547</v>
      </c>
      <c r="G10" s="60">
        <f t="shared" ref="G10:K10" si="4">SUM(G11:G41)</f>
        <v>22679296.669999998</v>
      </c>
      <c r="H10" s="107">
        <f t="shared" si="4"/>
        <v>26621180</v>
      </c>
      <c r="I10" s="107">
        <f t="shared" si="4"/>
        <v>25437180</v>
      </c>
      <c r="J10" s="107">
        <f t="shared" si="4"/>
        <v>25109000</v>
      </c>
      <c r="K10" s="107">
        <f t="shared" si="4"/>
        <v>25209000</v>
      </c>
      <c r="L10" s="107">
        <f t="shared" ref="L10" si="5">SUM(L11:L41)</f>
        <v>25613800</v>
      </c>
      <c r="M10" s="225">
        <f t="shared" si="3"/>
        <v>0.96215870220628841</v>
      </c>
      <c r="N10" s="182">
        <f>G10/D10</f>
        <v>0.80498865970244471</v>
      </c>
    </row>
    <row r="11" spans="1:14" ht="12.6" customHeight="1" x14ac:dyDescent="0.2">
      <c r="A11" s="124"/>
      <c r="B11" s="125">
        <v>1</v>
      </c>
      <c r="C11" s="49" t="s">
        <v>219</v>
      </c>
      <c r="D11" s="61">
        <v>6156362.6900000004</v>
      </c>
      <c r="E11" s="70">
        <v>5800000</v>
      </c>
      <c r="F11" s="190">
        <f t="shared" si="0"/>
        <v>1.1379310344827587</v>
      </c>
      <c r="G11" s="70">
        <v>5626039.4199999999</v>
      </c>
      <c r="H11" s="62">
        <v>6600000</v>
      </c>
      <c r="I11" s="62">
        <v>6000000</v>
      </c>
      <c r="J11" s="198">
        <v>5600000</v>
      </c>
      <c r="K11" s="198">
        <v>5600000</v>
      </c>
      <c r="L11" s="210">
        <v>5600000</v>
      </c>
      <c r="M11" s="190">
        <f>L11/H11</f>
        <v>0.84848484848484851</v>
      </c>
      <c r="N11" s="182">
        <f t="shared" ref="N11:N56" si="6">G11/D11</f>
        <v>0.91385769541137929</v>
      </c>
    </row>
    <row r="12" spans="1:14" x14ac:dyDescent="0.2">
      <c r="A12" s="126"/>
      <c r="B12" s="127">
        <v>2</v>
      </c>
      <c r="C12" s="50" t="s">
        <v>82</v>
      </c>
      <c r="D12" s="63">
        <v>7664208.2300000004</v>
      </c>
      <c r="E12" s="64">
        <v>5600000</v>
      </c>
      <c r="F12" s="186">
        <f t="shared" si="0"/>
        <v>1.1785714285714286</v>
      </c>
      <c r="G12" s="64">
        <v>5114361.4000000004</v>
      </c>
      <c r="H12" s="65">
        <v>6600000</v>
      </c>
      <c r="I12" s="65">
        <v>6500000</v>
      </c>
      <c r="J12" s="198">
        <v>6500000</v>
      </c>
      <c r="K12" s="198">
        <v>6600000</v>
      </c>
      <c r="L12" s="211">
        <v>7300000</v>
      </c>
      <c r="M12" s="190">
        <f t="shared" ref="M12:M75" si="7">L12/H12</f>
        <v>1.106060606060606</v>
      </c>
      <c r="N12" s="182">
        <f t="shared" si="6"/>
        <v>0.66730459905575923</v>
      </c>
    </row>
    <row r="13" spans="1:14" x14ac:dyDescent="0.2">
      <c r="A13" s="126"/>
      <c r="B13" s="127">
        <v>3</v>
      </c>
      <c r="C13" s="50" t="s">
        <v>83</v>
      </c>
      <c r="D13" s="63">
        <v>16232</v>
      </c>
      <c r="E13" s="64">
        <f>D13*0.3</f>
        <v>4869.5999999999995</v>
      </c>
      <c r="F13" s="186">
        <f t="shared" si="0"/>
        <v>2.0535567603088554</v>
      </c>
      <c r="G13" s="64">
        <v>0</v>
      </c>
      <c r="H13" s="86">
        <v>10000</v>
      </c>
      <c r="I13" s="86">
        <v>0</v>
      </c>
      <c r="J13" s="197">
        <v>0</v>
      </c>
      <c r="K13" s="197">
        <v>0</v>
      </c>
      <c r="L13" s="211">
        <v>0</v>
      </c>
      <c r="M13" s="190">
        <f t="shared" si="7"/>
        <v>0</v>
      </c>
      <c r="N13" s="182">
        <f t="shared" si="6"/>
        <v>0</v>
      </c>
    </row>
    <row r="14" spans="1:14" x14ac:dyDescent="0.2">
      <c r="A14" s="126"/>
      <c r="B14" s="127">
        <v>4</v>
      </c>
      <c r="C14" s="50" t="s">
        <v>84</v>
      </c>
      <c r="D14" s="63">
        <v>2982190.63</v>
      </c>
      <c r="E14" s="64">
        <v>2600000</v>
      </c>
      <c r="F14" s="186">
        <f t="shared" si="0"/>
        <v>1.0384615384615385</v>
      </c>
      <c r="G14" s="64">
        <v>2603346.2999999998</v>
      </c>
      <c r="H14" s="86">
        <v>2700000</v>
      </c>
      <c r="I14" s="86">
        <v>2600000</v>
      </c>
      <c r="J14" s="197">
        <v>2700000</v>
      </c>
      <c r="K14" s="197">
        <v>2700000</v>
      </c>
      <c r="L14" s="211">
        <v>2800000</v>
      </c>
      <c r="M14" s="190">
        <f t="shared" si="7"/>
        <v>1.037037037037037</v>
      </c>
      <c r="N14" s="182">
        <f t="shared" si="6"/>
        <v>0.87296441542370484</v>
      </c>
    </row>
    <row r="15" spans="1:14" x14ac:dyDescent="0.2">
      <c r="A15" s="126"/>
      <c r="B15" s="127">
        <v>5</v>
      </c>
      <c r="C15" s="50" t="s">
        <v>85</v>
      </c>
      <c r="D15" s="63">
        <v>309473.78000000003</v>
      </c>
      <c r="E15" s="64">
        <v>250000</v>
      </c>
      <c r="F15" s="186">
        <f t="shared" si="0"/>
        <v>1.2</v>
      </c>
      <c r="G15" s="64">
        <v>222017.88</v>
      </c>
      <c r="H15" s="86">
        <v>300000</v>
      </c>
      <c r="I15" s="86">
        <v>250000</v>
      </c>
      <c r="J15" s="197">
        <v>250000</v>
      </c>
      <c r="K15" s="197">
        <v>250000</v>
      </c>
      <c r="L15" s="211">
        <v>300000</v>
      </c>
      <c r="M15" s="190">
        <f t="shared" si="7"/>
        <v>1</v>
      </c>
      <c r="N15" s="182">
        <f t="shared" si="6"/>
        <v>0.7174044922319428</v>
      </c>
    </row>
    <row r="16" spans="1:14" x14ac:dyDescent="0.2">
      <c r="A16" s="126"/>
      <c r="B16" s="127">
        <v>6</v>
      </c>
      <c r="C16" s="50" t="s">
        <v>86</v>
      </c>
      <c r="D16" s="63">
        <v>44400</v>
      </c>
      <c r="E16" s="64">
        <v>4000</v>
      </c>
      <c r="F16" s="186">
        <f t="shared" si="0"/>
        <v>8.75</v>
      </c>
      <c r="G16" s="64">
        <v>4000</v>
      </c>
      <c r="H16" s="86">
        <v>35000</v>
      </c>
      <c r="I16" s="86">
        <v>5000</v>
      </c>
      <c r="J16" s="197">
        <v>1500</v>
      </c>
      <c r="K16" s="197">
        <v>1500</v>
      </c>
      <c r="L16" s="211">
        <v>15000</v>
      </c>
      <c r="M16" s="190">
        <f t="shared" si="7"/>
        <v>0.42857142857142855</v>
      </c>
      <c r="N16" s="182">
        <f t="shared" si="6"/>
        <v>9.0090090090090086E-2</v>
      </c>
    </row>
    <row r="17" spans="1:15" x14ac:dyDescent="0.2">
      <c r="A17" s="126"/>
      <c r="B17" s="127">
        <v>7</v>
      </c>
      <c r="C17" s="50" t="s">
        <v>87</v>
      </c>
      <c r="D17" s="63">
        <v>40355.839999999997</v>
      </c>
      <c r="E17" s="64">
        <v>100000</v>
      </c>
      <c r="F17" s="186">
        <f t="shared" si="0"/>
        <v>1</v>
      </c>
      <c r="G17" s="64">
        <v>99060.52</v>
      </c>
      <c r="H17" s="86">
        <v>100000</v>
      </c>
      <c r="I17" s="86">
        <v>80000</v>
      </c>
      <c r="J17" s="197">
        <v>80000</v>
      </c>
      <c r="K17" s="197">
        <v>80000</v>
      </c>
      <c r="L17" s="211">
        <v>45000</v>
      </c>
      <c r="M17" s="190">
        <f t="shared" si="7"/>
        <v>0.45</v>
      </c>
      <c r="N17" s="182">
        <f t="shared" si="6"/>
        <v>2.454676200520173</v>
      </c>
    </row>
    <row r="18" spans="1:15" x14ac:dyDescent="0.2">
      <c r="A18" s="126"/>
      <c r="B18" s="127">
        <v>8</v>
      </c>
      <c r="C18" s="50" t="s">
        <v>88</v>
      </c>
      <c r="D18" s="63">
        <v>336112.16</v>
      </c>
      <c r="E18" s="64">
        <v>340000</v>
      </c>
      <c r="F18" s="186">
        <f t="shared" si="0"/>
        <v>1</v>
      </c>
      <c r="G18" s="64">
        <v>332977.94</v>
      </c>
      <c r="H18" s="86">
        <v>340000</v>
      </c>
      <c r="I18" s="86">
        <v>320000</v>
      </c>
      <c r="J18" s="197">
        <v>340000</v>
      </c>
      <c r="K18" s="197">
        <v>340000</v>
      </c>
      <c r="L18" s="211">
        <v>330000</v>
      </c>
      <c r="M18" s="190">
        <f t="shared" si="7"/>
        <v>0.97058823529411764</v>
      </c>
      <c r="N18" s="182">
        <f t="shared" si="6"/>
        <v>0.9906750770338093</v>
      </c>
    </row>
    <row r="19" spans="1:15" x14ac:dyDescent="0.2">
      <c r="A19" s="128"/>
      <c r="B19" s="127">
        <v>9</v>
      </c>
      <c r="C19" s="50" t="s">
        <v>145</v>
      </c>
      <c r="D19" s="63">
        <v>1860525.97</v>
      </c>
      <c r="E19" s="64">
        <v>1600000</v>
      </c>
      <c r="F19" s="186">
        <f t="shared" si="0"/>
        <v>1.125</v>
      </c>
      <c r="G19" s="64">
        <v>1467296</v>
      </c>
      <c r="H19" s="86">
        <v>1800000</v>
      </c>
      <c r="I19" s="86">
        <v>1500000</v>
      </c>
      <c r="J19" s="197">
        <v>1500000</v>
      </c>
      <c r="K19" s="197">
        <v>1500000</v>
      </c>
      <c r="L19" s="211">
        <v>1700000</v>
      </c>
      <c r="M19" s="190">
        <f t="shared" si="7"/>
        <v>0.94444444444444442</v>
      </c>
      <c r="N19" s="182">
        <f t="shared" si="6"/>
        <v>0.78864580428296849</v>
      </c>
    </row>
    <row r="20" spans="1:15" x14ac:dyDescent="0.2">
      <c r="A20" s="126"/>
      <c r="B20" s="127">
        <v>10</v>
      </c>
      <c r="C20" s="50" t="s">
        <v>89</v>
      </c>
      <c r="D20" s="63">
        <v>246384.44</v>
      </c>
      <c r="E20" s="64">
        <v>250000</v>
      </c>
      <c r="F20" s="186">
        <f t="shared" si="0"/>
        <v>1.04</v>
      </c>
      <c r="G20" s="64">
        <v>246744.44</v>
      </c>
      <c r="H20" s="86">
        <v>260000</v>
      </c>
      <c r="I20" s="86">
        <v>260000</v>
      </c>
      <c r="J20" s="197">
        <v>260000</v>
      </c>
      <c r="K20" s="197">
        <v>260000</v>
      </c>
      <c r="L20" s="211">
        <v>240000</v>
      </c>
      <c r="M20" s="190">
        <f t="shared" si="7"/>
        <v>0.92307692307692313</v>
      </c>
      <c r="N20" s="182">
        <f t="shared" si="6"/>
        <v>1.0014611312305275</v>
      </c>
    </row>
    <row r="21" spans="1:15" x14ac:dyDescent="0.2">
      <c r="A21" s="126"/>
      <c r="B21" s="127">
        <v>11</v>
      </c>
      <c r="C21" s="51" t="s">
        <v>124</v>
      </c>
      <c r="D21" s="63">
        <v>191765.18</v>
      </c>
      <c r="E21" s="64">
        <v>130000</v>
      </c>
      <c r="F21" s="186">
        <f t="shared" si="0"/>
        <v>1.1153846153846154</v>
      </c>
      <c r="G21" s="64">
        <v>196340</v>
      </c>
      <c r="H21" s="86">
        <v>145000</v>
      </c>
      <c r="I21" s="86">
        <v>145000</v>
      </c>
      <c r="J21" s="197">
        <v>190000</v>
      </c>
      <c r="K21" s="197">
        <v>190000</v>
      </c>
      <c r="L21" s="211">
        <v>200000</v>
      </c>
      <c r="M21" s="190">
        <f t="shared" si="7"/>
        <v>1.3793103448275863</v>
      </c>
      <c r="N21" s="182">
        <f t="shared" si="6"/>
        <v>1.023856364330584</v>
      </c>
    </row>
    <row r="22" spans="1:15" x14ac:dyDescent="0.2">
      <c r="A22" s="126"/>
      <c r="B22" s="127">
        <v>12</v>
      </c>
      <c r="C22" s="50" t="s">
        <v>196</v>
      </c>
      <c r="D22" s="63">
        <v>108000</v>
      </c>
      <c r="E22" s="64">
        <v>90000</v>
      </c>
      <c r="F22" s="186">
        <f t="shared" si="0"/>
        <v>1.1111111111111112</v>
      </c>
      <c r="G22" s="64">
        <v>19194.77</v>
      </c>
      <c r="H22" s="86">
        <v>100000</v>
      </c>
      <c r="I22" s="86">
        <v>100000</v>
      </c>
      <c r="J22" s="197">
        <v>0</v>
      </c>
      <c r="K22" s="197">
        <v>0</v>
      </c>
      <c r="L22" s="211">
        <v>0</v>
      </c>
      <c r="M22" s="190">
        <f t="shared" si="7"/>
        <v>0</v>
      </c>
      <c r="N22" s="182">
        <f t="shared" si="6"/>
        <v>0.17772935185185185</v>
      </c>
    </row>
    <row r="23" spans="1:15" x14ac:dyDescent="0.2">
      <c r="A23" s="126"/>
      <c r="B23" s="127">
        <v>13</v>
      </c>
      <c r="C23" s="50" t="s">
        <v>188</v>
      </c>
      <c r="D23" s="63">
        <v>290575</v>
      </c>
      <c r="E23" s="64">
        <v>280000</v>
      </c>
      <c r="F23" s="186">
        <f t="shared" si="0"/>
        <v>1.0178571428571428</v>
      </c>
      <c r="G23" s="64">
        <v>303025.23</v>
      </c>
      <c r="H23" s="86">
        <v>285000</v>
      </c>
      <c r="I23" s="86">
        <v>285000</v>
      </c>
      <c r="J23" s="197">
        <v>285000</v>
      </c>
      <c r="K23" s="197">
        <v>285000</v>
      </c>
      <c r="L23" s="211">
        <v>220000</v>
      </c>
      <c r="M23" s="190">
        <f t="shared" si="7"/>
        <v>0.77192982456140347</v>
      </c>
      <c r="N23" s="182">
        <f t="shared" si="6"/>
        <v>1.0428468725802289</v>
      </c>
    </row>
    <row r="24" spans="1:15" x14ac:dyDescent="0.2">
      <c r="A24" s="126"/>
      <c r="B24" s="127">
        <v>14</v>
      </c>
      <c r="C24" s="50" t="s">
        <v>123</v>
      </c>
      <c r="D24" s="63">
        <v>352367.25</v>
      </c>
      <c r="E24" s="64">
        <v>50000</v>
      </c>
      <c r="F24" s="186">
        <f t="shared" si="0"/>
        <v>2</v>
      </c>
      <c r="G24" s="64">
        <v>17020</v>
      </c>
      <c r="H24" s="86">
        <v>100000</v>
      </c>
      <c r="I24" s="86">
        <v>100000</v>
      </c>
      <c r="J24" s="197">
        <v>30000</v>
      </c>
      <c r="K24" s="197">
        <v>30000</v>
      </c>
      <c r="L24" s="211">
        <v>30000</v>
      </c>
      <c r="M24" s="190">
        <f t="shared" si="7"/>
        <v>0.3</v>
      </c>
      <c r="N24" s="182">
        <f t="shared" si="6"/>
        <v>4.8301878225062066E-2</v>
      </c>
    </row>
    <row r="25" spans="1:15" x14ac:dyDescent="0.2">
      <c r="A25" s="126"/>
      <c r="B25" s="127">
        <v>15</v>
      </c>
      <c r="C25" s="50" t="s">
        <v>189</v>
      </c>
      <c r="D25" s="63">
        <v>665535.36</v>
      </c>
      <c r="E25" s="64">
        <v>480000</v>
      </c>
      <c r="F25" s="186">
        <f t="shared" si="0"/>
        <v>1.1875</v>
      </c>
      <c r="G25" s="64">
        <v>407541.4</v>
      </c>
      <c r="H25" s="86">
        <v>570000</v>
      </c>
      <c r="I25" s="86">
        <v>500000</v>
      </c>
      <c r="J25" s="86">
        <v>570000</v>
      </c>
      <c r="K25" s="86">
        <v>570000</v>
      </c>
      <c r="L25" s="211">
        <v>670000</v>
      </c>
      <c r="M25" s="190">
        <f t="shared" si="7"/>
        <v>1.1754385964912282</v>
      </c>
      <c r="N25" s="182">
        <f t="shared" si="6"/>
        <v>0.61235123555268356</v>
      </c>
      <c r="O25" s="54"/>
    </row>
    <row r="26" spans="1:15" x14ac:dyDescent="0.2">
      <c r="A26" s="126"/>
      <c r="B26" s="127">
        <v>16</v>
      </c>
      <c r="C26" s="50" t="s">
        <v>225</v>
      </c>
      <c r="D26" s="63">
        <v>296516</v>
      </c>
      <c r="E26" s="64">
        <v>140000</v>
      </c>
      <c r="F26" s="186">
        <f t="shared" si="0"/>
        <v>1.5714285714285714</v>
      </c>
      <c r="G26" s="64">
        <v>83916</v>
      </c>
      <c r="H26" s="86">
        <v>220000</v>
      </c>
      <c r="I26" s="86">
        <v>150000</v>
      </c>
      <c r="J26" s="197">
        <v>150000</v>
      </c>
      <c r="K26" s="197">
        <v>150000</v>
      </c>
      <c r="L26" s="211">
        <v>170000</v>
      </c>
      <c r="M26" s="190">
        <f t="shared" si="7"/>
        <v>0.77272727272727271</v>
      </c>
      <c r="N26" s="182">
        <f t="shared" si="6"/>
        <v>0.28300665056860336</v>
      </c>
    </row>
    <row r="27" spans="1:15" x14ac:dyDescent="0.2">
      <c r="A27" s="126"/>
      <c r="B27" s="127">
        <v>17</v>
      </c>
      <c r="C27" s="50" t="s">
        <v>190</v>
      </c>
      <c r="D27" s="63">
        <v>358383.75</v>
      </c>
      <c r="E27" s="64">
        <v>250000</v>
      </c>
      <c r="F27" s="186">
        <f t="shared" si="0"/>
        <v>1.2</v>
      </c>
      <c r="G27" s="64">
        <v>280133.21000000002</v>
      </c>
      <c r="H27" s="86">
        <v>300000</v>
      </c>
      <c r="I27" s="86">
        <v>300000</v>
      </c>
      <c r="J27" s="197">
        <v>300000</v>
      </c>
      <c r="K27" s="197">
        <v>300000</v>
      </c>
      <c r="L27" s="211">
        <v>330000</v>
      </c>
      <c r="M27" s="190">
        <f t="shared" si="7"/>
        <v>1.1000000000000001</v>
      </c>
      <c r="N27" s="182">
        <f t="shared" si="6"/>
        <v>0.7816571203353947</v>
      </c>
    </row>
    <row r="28" spans="1:15" x14ac:dyDescent="0.2">
      <c r="A28" s="126"/>
      <c r="B28" s="127">
        <v>18</v>
      </c>
      <c r="C28" s="50" t="s">
        <v>279</v>
      </c>
      <c r="D28" s="63">
        <v>0</v>
      </c>
      <c r="E28" s="64">
        <v>0</v>
      </c>
      <c r="F28" s="186">
        <v>0</v>
      </c>
      <c r="G28" s="64">
        <v>0</v>
      </c>
      <c r="H28" s="65">
        <v>200000</v>
      </c>
      <c r="I28" s="65">
        <v>200000</v>
      </c>
      <c r="J28" s="198">
        <v>200000</v>
      </c>
      <c r="K28" s="198">
        <v>200000</v>
      </c>
      <c r="L28" s="211">
        <v>20000</v>
      </c>
      <c r="M28" s="190">
        <f t="shared" si="7"/>
        <v>0.1</v>
      </c>
      <c r="N28" s="182" t="e">
        <f t="shared" si="6"/>
        <v>#DIV/0!</v>
      </c>
    </row>
    <row r="29" spans="1:15" x14ac:dyDescent="0.2">
      <c r="A29" s="126"/>
      <c r="B29" s="127">
        <v>19</v>
      </c>
      <c r="C29" s="50" t="s">
        <v>193</v>
      </c>
      <c r="D29" s="63">
        <v>204944.16</v>
      </c>
      <c r="E29" s="64">
        <v>45000</v>
      </c>
      <c r="F29" s="186">
        <f t="shared" ref="F29:F56" si="8">H29/E29</f>
        <v>2.6666666666666665</v>
      </c>
      <c r="G29" s="64">
        <v>45620.639999999999</v>
      </c>
      <c r="H29" s="86">
        <v>120000</v>
      </c>
      <c r="I29" s="86">
        <v>80000</v>
      </c>
      <c r="J29" s="197">
        <v>80000</v>
      </c>
      <c r="K29" s="197">
        <v>80000</v>
      </c>
      <c r="L29" s="211">
        <v>80000</v>
      </c>
      <c r="M29" s="190">
        <f t="shared" si="7"/>
        <v>0.66666666666666663</v>
      </c>
      <c r="N29" s="182">
        <f t="shared" si="6"/>
        <v>0.22260034147838123</v>
      </c>
    </row>
    <row r="30" spans="1:15" x14ac:dyDescent="0.2">
      <c r="A30" s="126"/>
      <c r="B30" s="127">
        <v>20</v>
      </c>
      <c r="C30" s="50" t="s">
        <v>283</v>
      </c>
      <c r="D30" s="63">
        <v>11683.92</v>
      </c>
      <c r="E30" s="64">
        <f>D30*0.2</f>
        <v>2336.7840000000001</v>
      </c>
      <c r="F30" s="186">
        <f t="shared" si="8"/>
        <v>2.1396928428130284</v>
      </c>
      <c r="G30" s="64">
        <v>4640.08</v>
      </c>
      <c r="H30" s="86">
        <v>5000</v>
      </c>
      <c r="I30" s="86">
        <v>1000</v>
      </c>
      <c r="J30" s="197">
        <v>1000</v>
      </c>
      <c r="K30" s="197">
        <v>1000</v>
      </c>
      <c r="L30" s="211">
        <v>300</v>
      </c>
      <c r="M30" s="190">
        <f t="shared" si="7"/>
        <v>0.06</v>
      </c>
      <c r="N30" s="182">
        <f t="shared" si="6"/>
        <v>0.39713383864319507</v>
      </c>
    </row>
    <row r="31" spans="1:15" x14ac:dyDescent="0.2">
      <c r="A31" s="126"/>
      <c r="B31" s="127">
        <v>21</v>
      </c>
      <c r="C31" s="50" t="s">
        <v>194</v>
      </c>
      <c r="D31" s="63">
        <v>239908</v>
      </c>
      <c r="E31" s="64">
        <v>230000</v>
      </c>
      <c r="F31" s="186">
        <f t="shared" si="8"/>
        <v>1.3043478260869565</v>
      </c>
      <c r="G31" s="64">
        <v>241260</v>
      </c>
      <c r="H31" s="86">
        <v>300000</v>
      </c>
      <c r="I31" s="86">
        <v>300000</v>
      </c>
      <c r="J31" s="197">
        <v>300000</v>
      </c>
      <c r="K31" s="197">
        <v>300000</v>
      </c>
      <c r="L31" s="211">
        <v>280000</v>
      </c>
      <c r="M31" s="190">
        <f t="shared" si="7"/>
        <v>0.93333333333333335</v>
      </c>
      <c r="N31" s="182">
        <f t="shared" si="6"/>
        <v>1.0056354936058822</v>
      </c>
    </row>
    <row r="32" spans="1:15" x14ac:dyDescent="0.2">
      <c r="A32" s="126"/>
      <c r="B32" s="127">
        <v>22</v>
      </c>
      <c r="C32" s="50" t="s">
        <v>175</v>
      </c>
      <c r="D32" s="63">
        <v>1189048.5</v>
      </c>
      <c r="E32" s="64">
        <f>D32</f>
        <v>1189048.5</v>
      </c>
      <c r="F32" s="186">
        <f t="shared" si="8"/>
        <v>1.0764909925877708</v>
      </c>
      <c r="G32" s="64">
        <v>1202328.27</v>
      </c>
      <c r="H32" s="86">
        <v>1280000</v>
      </c>
      <c r="I32" s="86">
        <v>1280000</v>
      </c>
      <c r="J32" s="197">
        <v>1280000</v>
      </c>
      <c r="K32" s="197">
        <v>1280000</v>
      </c>
      <c r="L32" s="211">
        <v>1280000</v>
      </c>
      <c r="M32" s="190">
        <f t="shared" si="7"/>
        <v>1</v>
      </c>
      <c r="N32" s="182">
        <f t="shared" si="6"/>
        <v>1.011168400616123</v>
      </c>
    </row>
    <row r="33" spans="1:14" x14ac:dyDescent="0.2">
      <c r="A33" s="126"/>
      <c r="B33" s="127">
        <v>23</v>
      </c>
      <c r="C33" s="50" t="s">
        <v>176</v>
      </c>
      <c r="D33" s="63">
        <v>1198666.43</v>
      </c>
      <c r="E33" s="64">
        <v>1198000</v>
      </c>
      <c r="F33" s="186">
        <f t="shared" si="8"/>
        <v>1</v>
      </c>
      <c r="G33" s="64">
        <v>1209834</v>
      </c>
      <c r="H33" s="86">
        <v>1198000</v>
      </c>
      <c r="I33" s="86">
        <v>1198000</v>
      </c>
      <c r="J33" s="197">
        <v>1198000</v>
      </c>
      <c r="K33" s="197">
        <v>1198000</v>
      </c>
      <c r="L33" s="211">
        <v>1000000</v>
      </c>
      <c r="M33" s="190">
        <f t="shared" si="7"/>
        <v>0.8347245409015025</v>
      </c>
      <c r="N33" s="182">
        <f t="shared" si="6"/>
        <v>1.0093166620174723</v>
      </c>
    </row>
    <row r="34" spans="1:14" x14ac:dyDescent="0.2">
      <c r="A34" s="126"/>
      <c r="B34" s="127">
        <v>24</v>
      </c>
      <c r="C34" s="50" t="s">
        <v>177</v>
      </c>
      <c r="D34" s="63">
        <v>912757.76000000001</v>
      </c>
      <c r="E34" s="64">
        <f>D34</f>
        <v>912757.76000000001</v>
      </c>
      <c r="F34" s="186">
        <f t="shared" si="8"/>
        <v>0.98602284137250173</v>
      </c>
      <c r="G34" s="64">
        <v>881869.04</v>
      </c>
      <c r="H34" s="86">
        <v>900000</v>
      </c>
      <c r="I34" s="86">
        <v>900000</v>
      </c>
      <c r="J34" s="197">
        <v>890000</v>
      </c>
      <c r="K34" s="197">
        <v>890000</v>
      </c>
      <c r="L34" s="211">
        <v>890000</v>
      </c>
      <c r="M34" s="190">
        <f t="shared" si="7"/>
        <v>0.98888888888888893</v>
      </c>
      <c r="N34" s="182">
        <f t="shared" si="6"/>
        <v>0.96615890726582265</v>
      </c>
    </row>
    <row r="35" spans="1:14" x14ac:dyDescent="0.2">
      <c r="A35" s="126"/>
      <c r="B35" s="127">
        <v>25</v>
      </c>
      <c r="C35" s="50" t="s">
        <v>178</v>
      </c>
      <c r="D35" s="63">
        <v>771559.08</v>
      </c>
      <c r="E35" s="64">
        <v>640000</v>
      </c>
      <c r="F35" s="186">
        <f t="shared" si="8"/>
        <v>1.359375</v>
      </c>
      <c r="G35" s="64">
        <v>582877.59</v>
      </c>
      <c r="H35" s="86">
        <v>870000</v>
      </c>
      <c r="I35" s="86">
        <v>870000</v>
      </c>
      <c r="J35" s="197">
        <v>870000</v>
      </c>
      <c r="K35" s="197">
        <v>870000</v>
      </c>
      <c r="L35" s="211">
        <v>600000</v>
      </c>
      <c r="M35" s="190">
        <f t="shared" si="7"/>
        <v>0.68965517241379315</v>
      </c>
      <c r="N35" s="182">
        <f t="shared" si="6"/>
        <v>0.75545425503903085</v>
      </c>
    </row>
    <row r="36" spans="1:14" x14ac:dyDescent="0.2">
      <c r="A36" s="126"/>
      <c r="B36" s="127">
        <v>26</v>
      </c>
      <c r="C36" s="50" t="s">
        <v>179</v>
      </c>
      <c r="D36" s="63">
        <v>273436.7</v>
      </c>
      <c r="E36" s="64">
        <v>400000</v>
      </c>
      <c r="F36" s="186">
        <f t="shared" si="8"/>
        <v>0.67500000000000004</v>
      </c>
      <c r="G36" s="64">
        <v>494983.25</v>
      </c>
      <c r="H36" s="86">
        <v>270000</v>
      </c>
      <c r="I36" s="86">
        <v>500000</v>
      </c>
      <c r="J36" s="197">
        <v>500000</v>
      </c>
      <c r="K36" s="197">
        <v>500000</v>
      </c>
      <c r="L36" s="211">
        <v>600000</v>
      </c>
      <c r="M36" s="190">
        <f t="shared" si="7"/>
        <v>2.2222222222222223</v>
      </c>
      <c r="N36" s="182">
        <f t="shared" si="6"/>
        <v>1.8102297533579068</v>
      </c>
    </row>
    <row r="37" spans="1:14" x14ac:dyDescent="0.2">
      <c r="A37" s="126"/>
      <c r="B37" s="127">
        <v>27</v>
      </c>
      <c r="C37" s="50" t="s">
        <v>191</v>
      </c>
      <c r="D37" s="63">
        <v>67702</v>
      </c>
      <c r="E37" s="64">
        <v>65000</v>
      </c>
      <c r="F37" s="186">
        <f t="shared" si="8"/>
        <v>1.0384615384615385</v>
      </c>
      <c r="G37" s="64">
        <v>51604</v>
      </c>
      <c r="H37" s="86">
        <v>67500</v>
      </c>
      <c r="I37" s="86">
        <v>67500</v>
      </c>
      <c r="J37" s="197">
        <v>67500</v>
      </c>
      <c r="K37" s="197">
        <v>67500</v>
      </c>
      <c r="L37" s="211">
        <v>67500</v>
      </c>
      <c r="M37" s="190">
        <f t="shared" si="7"/>
        <v>1</v>
      </c>
      <c r="N37" s="182">
        <f t="shared" si="6"/>
        <v>0.7622226817523855</v>
      </c>
    </row>
    <row r="38" spans="1:14" x14ac:dyDescent="0.2">
      <c r="A38" s="126"/>
      <c r="B38" s="127">
        <v>28</v>
      </c>
      <c r="C38" s="50" t="s">
        <v>192</v>
      </c>
      <c r="D38" s="63">
        <v>239680</v>
      </c>
      <c r="E38" s="64">
        <f>D38</f>
        <v>239680</v>
      </c>
      <c r="F38" s="186">
        <f t="shared" si="8"/>
        <v>1</v>
      </c>
      <c r="G38" s="64">
        <v>232780</v>
      </c>
      <c r="H38" s="86">
        <v>239680</v>
      </c>
      <c r="I38" s="86">
        <v>239680</v>
      </c>
      <c r="J38" s="197">
        <v>260000</v>
      </c>
      <c r="K38" s="197">
        <v>260000</v>
      </c>
      <c r="L38" s="211">
        <v>240000</v>
      </c>
      <c r="M38" s="190">
        <f t="shared" si="7"/>
        <v>1.0013351134846462</v>
      </c>
      <c r="N38" s="182">
        <f t="shared" si="6"/>
        <v>0.97121161548731638</v>
      </c>
    </row>
    <row r="39" spans="1:14" x14ac:dyDescent="0.2">
      <c r="A39" s="126"/>
      <c r="B39" s="127">
        <v>29</v>
      </c>
      <c r="C39" s="50" t="s">
        <v>180</v>
      </c>
      <c r="D39" s="63">
        <v>639793.4</v>
      </c>
      <c r="E39" s="64">
        <f>D39</f>
        <v>639793.4</v>
      </c>
      <c r="F39" s="186">
        <f t="shared" si="8"/>
        <v>1.0472130534638213</v>
      </c>
      <c r="G39" s="64">
        <v>619595.19999999995</v>
      </c>
      <c r="H39" s="86">
        <v>670000</v>
      </c>
      <c r="I39" s="86">
        <v>670000</v>
      </c>
      <c r="J39" s="197">
        <v>670000</v>
      </c>
      <c r="K39" s="197">
        <v>670000</v>
      </c>
      <c r="L39" s="211">
        <v>570000</v>
      </c>
      <c r="M39" s="190">
        <f t="shared" si="7"/>
        <v>0.85074626865671643</v>
      </c>
      <c r="N39" s="182">
        <f t="shared" si="6"/>
        <v>0.96843012134854767</v>
      </c>
    </row>
    <row r="40" spans="1:14" x14ac:dyDescent="0.2">
      <c r="A40" s="126"/>
      <c r="B40" s="127">
        <v>30</v>
      </c>
      <c r="C40" s="50" t="s">
        <v>195</v>
      </c>
      <c r="D40" s="63">
        <v>309668</v>
      </c>
      <c r="E40" s="64">
        <v>40000</v>
      </c>
      <c r="F40" s="186">
        <f t="shared" si="8"/>
        <v>0.9</v>
      </c>
      <c r="G40" s="64">
        <v>30600</v>
      </c>
      <c r="H40" s="86">
        <v>36000</v>
      </c>
      <c r="I40" s="86">
        <v>36000</v>
      </c>
      <c r="J40" s="197">
        <v>36000</v>
      </c>
      <c r="K40" s="197">
        <v>36000</v>
      </c>
      <c r="L40" s="211">
        <v>36000</v>
      </c>
      <c r="M40" s="190">
        <f t="shared" si="7"/>
        <v>1</v>
      </c>
      <c r="N40" s="182">
        <f t="shared" si="6"/>
        <v>9.8815505638296497E-2</v>
      </c>
    </row>
    <row r="41" spans="1:14" ht="13.5" thickBot="1" x14ac:dyDescent="0.25">
      <c r="A41" s="129"/>
      <c r="B41" s="130">
        <v>31</v>
      </c>
      <c r="C41" s="52" t="s">
        <v>228</v>
      </c>
      <c r="D41" s="66">
        <v>195200</v>
      </c>
      <c r="E41" s="67">
        <v>40029.129999999997</v>
      </c>
      <c r="F41" s="187">
        <f t="shared" si="8"/>
        <v>0</v>
      </c>
      <c r="G41" s="67">
        <v>58290.09</v>
      </c>
      <c r="H41" s="108">
        <v>0</v>
      </c>
      <c r="I41" s="108">
        <v>0</v>
      </c>
      <c r="J41" s="199">
        <v>0</v>
      </c>
      <c r="K41" s="199">
        <v>0</v>
      </c>
      <c r="L41" s="209">
        <v>0</v>
      </c>
      <c r="M41" s="191">
        <v>0</v>
      </c>
      <c r="N41" s="182">
        <f t="shared" si="6"/>
        <v>0.29861726434426228</v>
      </c>
    </row>
    <row r="42" spans="1:14" ht="13.5" thickBot="1" x14ac:dyDescent="0.25">
      <c r="A42" s="131" t="s">
        <v>134</v>
      </c>
      <c r="B42" s="132"/>
      <c r="C42" s="133" t="s">
        <v>261</v>
      </c>
      <c r="D42" s="68">
        <f>SUM(D43:D45)</f>
        <v>1614112.8</v>
      </c>
      <c r="E42" s="68">
        <f>SUM(E43:E45)</f>
        <v>2961289.96</v>
      </c>
      <c r="F42" s="188">
        <f t="shared" si="8"/>
        <v>0.2026144038930926</v>
      </c>
      <c r="G42" s="68">
        <f t="shared" ref="G42:K42" si="9">SUM(G43:G45)</f>
        <v>3017396.5829999996</v>
      </c>
      <c r="H42" s="102">
        <f t="shared" si="9"/>
        <v>600000</v>
      </c>
      <c r="I42" s="102">
        <f t="shared" si="9"/>
        <v>600000</v>
      </c>
      <c r="J42" s="102">
        <f t="shared" si="9"/>
        <v>600000</v>
      </c>
      <c r="K42" s="102">
        <f t="shared" si="9"/>
        <v>600000</v>
      </c>
      <c r="L42" s="212">
        <f t="shared" ref="L42" si="10">SUM(L43:L45)</f>
        <v>683000</v>
      </c>
      <c r="M42" s="225">
        <f t="shared" si="7"/>
        <v>1.1383333333333334</v>
      </c>
      <c r="N42" s="182">
        <f t="shared" si="6"/>
        <v>1.8693839631282272</v>
      </c>
    </row>
    <row r="43" spans="1:14" x14ac:dyDescent="0.2">
      <c r="A43" s="134"/>
      <c r="B43" s="135">
        <v>32</v>
      </c>
      <c r="C43" s="136" t="s">
        <v>240</v>
      </c>
      <c r="D43" s="69">
        <v>0</v>
      </c>
      <c r="E43" s="70">
        <v>516000</v>
      </c>
      <c r="F43" s="190">
        <f t="shared" si="8"/>
        <v>0</v>
      </c>
      <c r="G43" s="70">
        <v>516000</v>
      </c>
      <c r="H43" s="62">
        <v>0</v>
      </c>
      <c r="I43" s="62">
        <v>0</v>
      </c>
      <c r="J43" s="62">
        <v>0</v>
      </c>
      <c r="K43" s="62">
        <v>0</v>
      </c>
      <c r="L43" s="213">
        <v>0</v>
      </c>
      <c r="M43" s="190">
        <v>0</v>
      </c>
      <c r="N43" s="182" t="e">
        <f t="shared" si="6"/>
        <v>#DIV/0!</v>
      </c>
    </row>
    <row r="44" spans="1:14" x14ac:dyDescent="0.2">
      <c r="A44" s="126"/>
      <c r="B44" s="127">
        <v>33</v>
      </c>
      <c r="C44" s="137" t="s">
        <v>250</v>
      </c>
      <c r="D44" s="71">
        <v>669616.03</v>
      </c>
      <c r="E44" s="64">
        <v>795289.96</v>
      </c>
      <c r="F44" s="186">
        <f t="shared" si="8"/>
        <v>0.75444181390143539</v>
      </c>
      <c r="G44" s="64">
        <v>795289.96</v>
      </c>
      <c r="H44" s="65">
        <v>600000</v>
      </c>
      <c r="I44" s="65">
        <v>600000</v>
      </c>
      <c r="J44" s="65">
        <v>600000</v>
      </c>
      <c r="K44" s="65">
        <v>600000</v>
      </c>
      <c r="L44" s="214">
        <v>673000</v>
      </c>
      <c r="M44" s="190">
        <f t="shared" si="7"/>
        <v>1.1216666666666666</v>
      </c>
      <c r="N44" s="182">
        <f t="shared" si="6"/>
        <v>1.1876805876346777</v>
      </c>
    </row>
    <row r="45" spans="1:14" ht="13.5" thickBot="1" x14ac:dyDescent="0.25">
      <c r="A45" s="126"/>
      <c r="B45" s="127">
        <v>34</v>
      </c>
      <c r="C45" s="137" t="s">
        <v>294</v>
      </c>
      <c r="D45" s="71">
        <v>944496.77</v>
      </c>
      <c r="E45" s="64">
        <v>1650000</v>
      </c>
      <c r="F45" s="186">
        <f t="shared" si="8"/>
        <v>0</v>
      </c>
      <c r="G45" s="64">
        <v>1706106.6229999999</v>
      </c>
      <c r="H45" s="62">
        <v>0</v>
      </c>
      <c r="I45" s="62">
        <v>0</v>
      </c>
      <c r="J45" s="62">
        <v>0</v>
      </c>
      <c r="K45" s="62">
        <v>0</v>
      </c>
      <c r="L45" s="213">
        <v>10000</v>
      </c>
      <c r="M45" s="190">
        <v>0</v>
      </c>
      <c r="N45" s="182">
        <f t="shared" si="6"/>
        <v>1.8063657570792961</v>
      </c>
    </row>
    <row r="46" spans="1:14" ht="13.5" hidden="1" thickBot="1" x14ac:dyDescent="0.25">
      <c r="A46" s="126"/>
      <c r="B46" s="127"/>
      <c r="C46" s="137"/>
      <c r="D46" s="71"/>
      <c r="E46" s="64">
        <f>D46*0.5</f>
        <v>0</v>
      </c>
      <c r="F46" s="186" t="e">
        <f t="shared" si="8"/>
        <v>#DIV/0!</v>
      </c>
      <c r="G46" s="64" t="e">
        <f>F46*0.5</f>
        <v>#DIV/0!</v>
      </c>
      <c r="H46" s="95" t="e">
        <f>E46/D46</f>
        <v>#DIV/0!</v>
      </c>
      <c r="I46" s="95" t="e">
        <f>F46/E46</f>
        <v>#DIV/0!</v>
      </c>
      <c r="J46" s="198"/>
      <c r="K46" s="198"/>
      <c r="L46" s="213"/>
      <c r="M46" s="190" t="e">
        <f t="shared" si="7"/>
        <v>#DIV/0!</v>
      </c>
      <c r="N46" s="182" t="e">
        <f t="shared" si="6"/>
        <v>#DIV/0!</v>
      </c>
    </row>
    <row r="47" spans="1:14" ht="13.5" hidden="1" thickBot="1" x14ac:dyDescent="0.25">
      <c r="A47" s="138"/>
      <c r="B47" s="139"/>
      <c r="C47" s="137"/>
      <c r="D47" s="71"/>
      <c r="E47" s="72">
        <f>D47*0.5</f>
        <v>0</v>
      </c>
      <c r="F47" s="187" t="e">
        <f t="shared" si="8"/>
        <v>#DIV/0!</v>
      </c>
      <c r="G47" s="72" t="e">
        <f>F47*0.5</f>
        <v>#DIV/0!</v>
      </c>
      <c r="H47" s="96" t="e">
        <f>E47/D47</f>
        <v>#DIV/0!</v>
      </c>
      <c r="I47" s="96" t="e">
        <f>F47/E47</f>
        <v>#DIV/0!</v>
      </c>
      <c r="J47" s="109"/>
      <c r="K47" s="109"/>
      <c r="L47" s="215"/>
      <c r="M47" s="191" t="e">
        <f t="shared" si="7"/>
        <v>#DIV/0!</v>
      </c>
      <c r="N47" s="182" t="e">
        <f t="shared" si="6"/>
        <v>#DIV/0!</v>
      </c>
    </row>
    <row r="48" spans="1:14" ht="13.5" thickBot="1" x14ac:dyDescent="0.25">
      <c r="A48" s="131" t="s">
        <v>135</v>
      </c>
      <c r="B48" s="140"/>
      <c r="C48" s="133" t="s">
        <v>90</v>
      </c>
      <c r="D48" s="68">
        <f>SUM(D49)</f>
        <v>223883.02</v>
      </c>
      <c r="E48" s="68">
        <f>SUM(E49)</f>
        <v>111941.51</v>
      </c>
      <c r="F48" s="188">
        <f t="shared" si="8"/>
        <v>1.7866473303781591</v>
      </c>
      <c r="G48" s="68">
        <f t="shared" ref="G48:L48" si="11">SUM(G49)</f>
        <v>121720.54</v>
      </c>
      <c r="H48" s="102">
        <f t="shared" si="11"/>
        <v>200000</v>
      </c>
      <c r="I48" s="102">
        <f t="shared" si="11"/>
        <v>150000</v>
      </c>
      <c r="J48" s="102">
        <f t="shared" si="11"/>
        <v>150000</v>
      </c>
      <c r="K48" s="102">
        <f t="shared" si="11"/>
        <v>150000</v>
      </c>
      <c r="L48" s="212">
        <f t="shared" si="11"/>
        <v>50000</v>
      </c>
      <c r="M48" s="225">
        <f t="shared" si="7"/>
        <v>0.25</v>
      </c>
      <c r="N48" s="182">
        <f t="shared" si="6"/>
        <v>0.54367919460796987</v>
      </c>
    </row>
    <row r="49" spans="1:14" ht="13.5" thickBot="1" x14ac:dyDescent="0.25">
      <c r="A49" s="118"/>
      <c r="B49" s="141">
        <v>1</v>
      </c>
      <c r="C49" s="136" t="s">
        <v>197</v>
      </c>
      <c r="D49" s="74">
        <v>223883.02</v>
      </c>
      <c r="E49" s="75">
        <f>D49*0.5</f>
        <v>111941.51</v>
      </c>
      <c r="F49" s="191">
        <f t="shared" si="8"/>
        <v>1.7866473303781591</v>
      </c>
      <c r="G49" s="75">
        <v>121720.54</v>
      </c>
      <c r="H49" s="109">
        <v>200000</v>
      </c>
      <c r="I49" s="109">
        <v>150000</v>
      </c>
      <c r="J49" s="109">
        <v>150000</v>
      </c>
      <c r="K49" s="109">
        <v>150000</v>
      </c>
      <c r="L49" s="215">
        <v>50000</v>
      </c>
      <c r="M49" s="191">
        <f t="shared" si="7"/>
        <v>0.25</v>
      </c>
      <c r="N49" s="182">
        <f t="shared" si="6"/>
        <v>0.54367919460796987</v>
      </c>
    </row>
    <row r="50" spans="1:14" ht="13.5" thickBot="1" x14ac:dyDescent="0.25">
      <c r="A50" s="131" t="s">
        <v>136</v>
      </c>
      <c r="B50" s="132"/>
      <c r="C50" s="133" t="s">
        <v>91</v>
      </c>
      <c r="D50" s="68">
        <f>SUM(D51:D55)</f>
        <v>2515723.84</v>
      </c>
      <c r="E50" s="68">
        <f>SUM(E51:E55)</f>
        <v>805612.15</v>
      </c>
      <c r="F50" s="188">
        <f t="shared" si="8"/>
        <v>1.068752500815684</v>
      </c>
      <c r="G50" s="68">
        <f t="shared" ref="G50:K50" si="12">SUM(G51:G55)</f>
        <v>1839170.6400000001</v>
      </c>
      <c r="H50" s="102">
        <f t="shared" si="12"/>
        <v>861000</v>
      </c>
      <c r="I50" s="102">
        <f t="shared" si="12"/>
        <v>911000</v>
      </c>
      <c r="J50" s="102">
        <f t="shared" si="12"/>
        <v>811000</v>
      </c>
      <c r="K50" s="102">
        <f t="shared" si="12"/>
        <v>811000</v>
      </c>
      <c r="L50" s="212">
        <f t="shared" ref="L50" si="13">SUM(L51:L55)</f>
        <v>1297000</v>
      </c>
      <c r="M50" s="225">
        <f t="shared" si="7"/>
        <v>1.5063879210220674</v>
      </c>
      <c r="N50" s="182">
        <f t="shared" si="6"/>
        <v>0.731070163885715</v>
      </c>
    </row>
    <row r="51" spans="1:14" x14ac:dyDescent="0.2">
      <c r="A51" s="124"/>
      <c r="B51" s="125">
        <v>1</v>
      </c>
      <c r="C51" s="142" t="s">
        <v>120</v>
      </c>
      <c r="D51" s="76">
        <v>517304.23</v>
      </c>
      <c r="E51" s="77">
        <v>500000</v>
      </c>
      <c r="F51" s="190">
        <f t="shared" si="8"/>
        <v>1</v>
      </c>
      <c r="G51" s="77">
        <v>499339.58</v>
      </c>
      <c r="H51" s="97">
        <v>500000</v>
      </c>
      <c r="I51" s="97">
        <v>500000</v>
      </c>
      <c r="J51" s="97">
        <v>400000</v>
      </c>
      <c r="K51" s="97">
        <v>400000</v>
      </c>
      <c r="L51" s="210">
        <v>450000</v>
      </c>
      <c r="M51" s="190">
        <f t="shared" si="7"/>
        <v>0.9</v>
      </c>
      <c r="N51" s="182">
        <f t="shared" si="6"/>
        <v>0.96527256311049314</v>
      </c>
    </row>
    <row r="52" spans="1:14" x14ac:dyDescent="0.2">
      <c r="A52" s="126"/>
      <c r="B52" s="127">
        <v>2</v>
      </c>
      <c r="C52" s="143" t="s">
        <v>251</v>
      </c>
      <c r="D52" s="48">
        <v>1503857.28</v>
      </c>
      <c r="E52" s="64">
        <v>70000</v>
      </c>
      <c r="F52" s="186">
        <f t="shared" si="8"/>
        <v>8.5714285714285715E-2</v>
      </c>
      <c r="G52" s="64">
        <v>90031.97</v>
      </c>
      <c r="H52" s="65">
        <v>6000</v>
      </c>
      <c r="I52" s="65">
        <v>6000</v>
      </c>
      <c r="J52" s="65">
        <v>6000</v>
      </c>
      <c r="K52" s="65">
        <v>6000</v>
      </c>
      <c r="L52" s="211">
        <v>82000</v>
      </c>
      <c r="M52" s="190">
        <f t="shared" si="7"/>
        <v>13.666666666666666</v>
      </c>
      <c r="N52" s="182">
        <f t="shared" si="6"/>
        <v>5.986736321148773E-2</v>
      </c>
    </row>
    <row r="53" spans="1:14" x14ac:dyDescent="0.2">
      <c r="A53" s="126"/>
      <c r="B53" s="127">
        <v>3</v>
      </c>
      <c r="C53" s="143" t="s">
        <v>284</v>
      </c>
      <c r="D53" s="48">
        <v>30612.15</v>
      </c>
      <c r="E53" s="64">
        <f>D53</f>
        <v>30612.15</v>
      </c>
      <c r="F53" s="186">
        <f t="shared" si="8"/>
        <v>4.900015190047089</v>
      </c>
      <c r="G53" s="64">
        <v>674150.5</v>
      </c>
      <c r="H53" s="65">
        <v>150000</v>
      </c>
      <c r="I53" s="65">
        <v>150000</v>
      </c>
      <c r="J53" s="65">
        <v>150000</v>
      </c>
      <c r="K53" s="65">
        <v>150000</v>
      </c>
      <c r="L53" s="211">
        <v>515000</v>
      </c>
      <c r="M53" s="190">
        <f t="shared" si="7"/>
        <v>3.4333333333333331</v>
      </c>
      <c r="N53" s="182">
        <f t="shared" si="6"/>
        <v>22.022317935852268</v>
      </c>
    </row>
    <row r="54" spans="1:14" x14ac:dyDescent="0.2">
      <c r="A54" s="126"/>
      <c r="B54" s="127">
        <v>2</v>
      </c>
      <c r="C54" s="143" t="s">
        <v>293</v>
      </c>
      <c r="D54" s="48">
        <v>203144.84</v>
      </c>
      <c r="E54" s="64">
        <v>5000</v>
      </c>
      <c r="F54" s="186">
        <f t="shared" si="8"/>
        <v>1</v>
      </c>
      <c r="G54" s="64">
        <v>19979.54</v>
      </c>
      <c r="H54" s="65">
        <v>5000</v>
      </c>
      <c r="I54" s="65">
        <v>5000</v>
      </c>
      <c r="J54" s="65">
        <v>5000</v>
      </c>
      <c r="K54" s="65">
        <v>5000</v>
      </c>
      <c r="L54" s="211">
        <v>220000</v>
      </c>
      <c r="M54" s="190">
        <f t="shared" si="7"/>
        <v>44</v>
      </c>
      <c r="N54" s="182">
        <f t="shared" si="6"/>
        <v>9.8351205967131636E-2</v>
      </c>
    </row>
    <row r="55" spans="1:14" ht="14.45" customHeight="1" thickBot="1" x14ac:dyDescent="0.25">
      <c r="A55" s="129"/>
      <c r="B55" s="130">
        <v>3</v>
      </c>
      <c r="C55" s="144" t="s">
        <v>153</v>
      </c>
      <c r="D55" s="78">
        <v>260805.34</v>
      </c>
      <c r="E55" s="67">
        <v>200000</v>
      </c>
      <c r="F55" s="187">
        <f t="shared" si="8"/>
        <v>1</v>
      </c>
      <c r="G55" s="67">
        <v>555669.05000000005</v>
      </c>
      <c r="H55" s="98">
        <v>200000</v>
      </c>
      <c r="I55" s="98">
        <v>250000</v>
      </c>
      <c r="J55" s="98">
        <v>250000</v>
      </c>
      <c r="K55" s="98">
        <v>250000</v>
      </c>
      <c r="L55" s="216">
        <v>30000</v>
      </c>
      <c r="M55" s="191">
        <f t="shared" si="7"/>
        <v>0.15</v>
      </c>
      <c r="N55" s="182">
        <f t="shared" si="6"/>
        <v>2.130589235634516</v>
      </c>
    </row>
    <row r="56" spans="1:14" ht="13.5" thickBot="1" x14ac:dyDescent="0.25">
      <c r="A56" s="131" t="s">
        <v>137</v>
      </c>
      <c r="B56" s="132"/>
      <c r="C56" s="133" t="s">
        <v>97</v>
      </c>
      <c r="D56" s="68">
        <f>D9</f>
        <v>32527155.890000001</v>
      </c>
      <c r="E56" s="68">
        <f>E9</f>
        <v>27489358.794000003</v>
      </c>
      <c r="F56" s="188">
        <f t="shared" si="8"/>
        <v>1.0288410221548363</v>
      </c>
      <c r="G56" s="68">
        <f t="shared" ref="G56:K56" si="14">G9</f>
        <v>27657584.432999998</v>
      </c>
      <c r="H56" s="102">
        <f t="shared" si="14"/>
        <v>28282180</v>
      </c>
      <c r="I56" s="102">
        <f t="shared" si="14"/>
        <v>27098180</v>
      </c>
      <c r="J56" s="102">
        <f t="shared" si="14"/>
        <v>26670000</v>
      </c>
      <c r="K56" s="102">
        <f t="shared" si="14"/>
        <v>26770000</v>
      </c>
      <c r="L56" s="212">
        <f t="shared" ref="L56" si="15">L9</f>
        <v>27643800</v>
      </c>
      <c r="M56" s="225">
        <f t="shared" si="7"/>
        <v>0.97742818976472112</v>
      </c>
      <c r="N56" s="182">
        <f t="shared" si="6"/>
        <v>0.85029212288132816</v>
      </c>
    </row>
    <row r="57" spans="1:14" ht="22.9" customHeight="1" x14ac:dyDescent="0.2">
      <c r="A57" s="145"/>
      <c r="B57" s="146"/>
      <c r="C57" s="147"/>
      <c r="D57" s="79"/>
      <c r="E57" s="80"/>
      <c r="G57" s="80"/>
      <c r="H57" s="80"/>
      <c r="I57" s="80"/>
      <c r="J57" s="82"/>
      <c r="K57" s="82"/>
      <c r="L57" s="82"/>
      <c r="M57" s="224"/>
    </row>
    <row r="58" spans="1:14" ht="14.25" customHeight="1" x14ac:dyDescent="0.2">
      <c r="A58" s="148"/>
      <c r="B58" s="149"/>
      <c r="C58" s="208"/>
      <c r="D58" s="81"/>
      <c r="E58" s="82"/>
      <c r="G58" s="82"/>
      <c r="H58" s="82"/>
      <c r="I58" s="82"/>
      <c r="J58" s="82"/>
      <c r="K58" s="82"/>
      <c r="L58" s="82"/>
      <c r="M58" s="224"/>
    </row>
    <row r="59" spans="1:14" ht="28.5" customHeight="1" thickBot="1" x14ac:dyDescent="0.25">
      <c r="A59" s="150"/>
      <c r="B59" s="151"/>
      <c r="C59" s="152"/>
      <c r="D59" s="83"/>
      <c r="E59" s="84"/>
      <c r="G59" s="84"/>
      <c r="H59" s="84"/>
      <c r="I59" s="84"/>
      <c r="J59" s="82"/>
      <c r="K59" s="82"/>
      <c r="L59" s="82"/>
      <c r="M59" s="224"/>
    </row>
    <row r="60" spans="1:14" ht="64.5" thickBot="1" x14ac:dyDescent="0.25">
      <c r="A60" s="115" t="s">
        <v>96</v>
      </c>
      <c r="B60" s="116" t="s">
        <v>316</v>
      </c>
      <c r="C60" s="117" t="s">
        <v>173</v>
      </c>
      <c r="D60" s="58" t="s">
        <v>265</v>
      </c>
      <c r="E60" s="89" t="s">
        <v>317</v>
      </c>
      <c r="F60" s="185" t="s">
        <v>285</v>
      </c>
      <c r="G60" s="58" t="s">
        <v>282</v>
      </c>
      <c r="H60" s="94" t="s">
        <v>318</v>
      </c>
      <c r="I60" s="200" t="s">
        <v>319</v>
      </c>
      <c r="J60" s="200" t="s">
        <v>320</v>
      </c>
      <c r="K60" s="200" t="s">
        <v>314</v>
      </c>
      <c r="L60" s="207" t="s">
        <v>324</v>
      </c>
      <c r="M60" s="185" t="s">
        <v>325</v>
      </c>
    </row>
    <row r="61" spans="1:14" ht="13.5" thickBot="1" x14ac:dyDescent="0.25">
      <c r="A61" s="121"/>
      <c r="B61" s="153"/>
      <c r="C61" s="154" t="s">
        <v>98</v>
      </c>
      <c r="D61" s="73">
        <f>D62+D100+D143+D178+D186+D196+D200+D210+D213+D216+D222</f>
        <v>30829436.929000001</v>
      </c>
      <c r="E61" s="73">
        <f>E62+E100+E143+E178+E186+E196+E200+E210+E213+E216+E222</f>
        <v>27442680</v>
      </c>
      <c r="F61" s="188">
        <f t="shared" ref="F61:F69" si="16">H61/E61</f>
        <v>1.0149767442538411</v>
      </c>
      <c r="G61" s="73">
        <f t="shared" ref="G61:K61" si="17">G62+G100+G143+G178+G186+G196+G200+G210+G213+G216+G222</f>
        <v>29358785.789999999</v>
      </c>
      <c r="H61" s="103">
        <f t="shared" si="17"/>
        <v>27853682</v>
      </c>
      <c r="I61" s="103">
        <f t="shared" si="17"/>
        <v>27088682</v>
      </c>
      <c r="J61" s="103">
        <f t="shared" si="17"/>
        <v>26536876</v>
      </c>
      <c r="K61" s="103">
        <f t="shared" si="17"/>
        <v>26764876</v>
      </c>
      <c r="L61" s="103">
        <f t="shared" ref="L61" si="18">L62+L100+L143+L178+L186+L196+L200+L210+L213+L216+L222</f>
        <v>27607744</v>
      </c>
      <c r="M61" s="223">
        <f t="shared" si="7"/>
        <v>0.99117035945193888</v>
      </c>
      <c r="N61" s="182">
        <f>G61/D61</f>
        <v>0.95229717810328807</v>
      </c>
    </row>
    <row r="62" spans="1:14" ht="13.5" thickBot="1" x14ac:dyDescent="0.25">
      <c r="A62" s="131" t="s">
        <v>138</v>
      </c>
      <c r="B62" s="140"/>
      <c r="C62" s="154" t="s">
        <v>73</v>
      </c>
      <c r="D62" s="85">
        <f>SUM(D63:D99)</f>
        <v>3328154.6429999997</v>
      </c>
      <c r="E62" s="85">
        <f>SUM(E63:E99)</f>
        <v>2795600</v>
      </c>
      <c r="F62" s="188">
        <f t="shared" si="16"/>
        <v>1.1048075547288596</v>
      </c>
      <c r="G62" s="85">
        <f t="shared" ref="G62:K62" si="19">SUM(G63:G99)</f>
        <v>3025449.28</v>
      </c>
      <c r="H62" s="104">
        <f t="shared" si="19"/>
        <v>3088600</v>
      </c>
      <c r="I62" s="104">
        <f t="shared" si="19"/>
        <v>3401800</v>
      </c>
      <c r="J62" s="104">
        <f t="shared" si="19"/>
        <v>3516800</v>
      </c>
      <c r="K62" s="104">
        <f t="shared" si="19"/>
        <v>3516800</v>
      </c>
      <c r="L62" s="104">
        <f t="shared" ref="L62" si="20">SUM(L63:L99)</f>
        <v>3362800</v>
      </c>
      <c r="M62" s="223">
        <f t="shared" si="7"/>
        <v>1.0887780871592307</v>
      </c>
    </row>
    <row r="63" spans="1:14" x14ac:dyDescent="0.2">
      <c r="A63" s="134"/>
      <c r="B63" s="155">
        <v>1</v>
      </c>
      <c r="C63" s="156" t="s">
        <v>259</v>
      </c>
      <c r="D63" s="88">
        <v>26628.31</v>
      </c>
      <c r="E63" s="70">
        <v>60000</v>
      </c>
      <c r="F63" s="190">
        <f t="shared" si="16"/>
        <v>1.3333333333333333</v>
      </c>
      <c r="G63" s="70">
        <v>43073.06</v>
      </c>
      <c r="H63" s="62">
        <v>80000</v>
      </c>
      <c r="I63" s="203">
        <v>50000</v>
      </c>
      <c r="J63" s="203">
        <v>50000</v>
      </c>
      <c r="K63" s="203">
        <v>50000</v>
      </c>
      <c r="L63" s="210">
        <v>50000</v>
      </c>
      <c r="M63" s="190">
        <f t="shared" si="7"/>
        <v>0.625</v>
      </c>
    </row>
    <row r="64" spans="1:14" x14ac:dyDescent="0.2">
      <c r="A64" s="126"/>
      <c r="B64" s="157">
        <v>2</v>
      </c>
      <c r="C64" s="46" t="s">
        <v>218</v>
      </c>
      <c r="D64" s="48">
        <v>38000</v>
      </c>
      <c r="E64" s="64">
        <v>38500</v>
      </c>
      <c r="F64" s="186">
        <f t="shared" si="16"/>
        <v>1.0389610389610389</v>
      </c>
      <c r="G64" s="64">
        <v>38500</v>
      </c>
      <c r="H64" s="65">
        <v>40000</v>
      </c>
      <c r="I64" s="65">
        <v>40000</v>
      </c>
      <c r="J64" s="65">
        <v>40000</v>
      </c>
      <c r="K64" s="65">
        <v>40000</v>
      </c>
      <c r="L64" s="211">
        <v>40000</v>
      </c>
      <c r="M64" s="190">
        <f t="shared" si="7"/>
        <v>1</v>
      </c>
    </row>
    <row r="65" spans="1:13" x14ac:dyDescent="0.2">
      <c r="A65" s="126"/>
      <c r="B65" s="157">
        <v>3</v>
      </c>
      <c r="C65" s="46" t="s">
        <v>116</v>
      </c>
      <c r="D65" s="48">
        <v>21281.59</v>
      </c>
      <c r="E65" s="64">
        <v>5000</v>
      </c>
      <c r="F65" s="186">
        <f t="shared" si="16"/>
        <v>2</v>
      </c>
      <c r="G65" s="64">
        <v>2487.8000000000002</v>
      </c>
      <c r="H65" s="86">
        <v>10000</v>
      </c>
      <c r="I65" s="86">
        <v>10000</v>
      </c>
      <c r="J65" s="86">
        <v>10000</v>
      </c>
      <c r="K65" s="86">
        <v>10000</v>
      </c>
      <c r="L65" s="211">
        <v>10000</v>
      </c>
      <c r="M65" s="190">
        <f t="shared" si="7"/>
        <v>1</v>
      </c>
    </row>
    <row r="66" spans="1:13" x14ac:dyDescent="0.2">
      <c r="A66" s="126"/>
      <c r="B66" s="157">
        <v>4</v>
      </c>
      <c r="C66" s="46" t="s">
        <v>220</v>
      </c>
      <c r="D66" s="48">
        <v>35089.599999999999</v>
      </c>
      <c r="E66" s="64">
        <v>16000</v>
      </c>
      <c r="F66" s="186">
        <f t="shared" si="16"/>
        <v>1.1875</v>
      </c>
      <c r="G66" s="64">
        <v>16004</v>
      </c>
      <c r="H66" s="65">
        <v>19000</v>
      </c>
      <c r="I66" s="65">
        <v>19000</v>
      </c>
      <c r="J66" s="65">
        <v>19000</v>
      </c>
      <c r="K66" s="65">
        <v>19000</v>
      </c>
      <c r="L66" s="211">
        <v>19000</v>
      </c>
      <c r="M66" s="190">
        <f t="shared" si="7"/>
        <v>1</v>
      </c>
    </row>
    <row r="67" spans="1:13" x14ac:dyDescent="0.2">
      <c r="A67" s="126"/>
      <c r="B67" s="157">
        <v>5</v>
      </c>
      <c r="C67" s="46" t="s">
        <v>101</v>
      </c>
      <c r="D67" s="48">
        <v>19731.77</v>
      </c>
      <c r="E67" s="64">
        <v>19000</v>
      </c>
      <c r="F67" s="186">
        <f t="shared" si="16"/>
        <v>1.0421052631578946</v>
      </c>
      <c r="G67" s="64">
        <v>17404.509999999998</v>
      </c>
      <c r="H67" s="86">
        <v>19800</v>
      </c>
      <c r="I67" s="86">
        <v>19800</v>
      </c>
      <c r="J67" s="86">
        <v>19800</v>
      </c>
      <c r="K67" s="86">
        <v>19800</v>
      </c>
      <c r="L67" s="211">
        <v>19800</v>
      </c>
      <c r="M67" s="190">
        <f t="shared" si="7"/>
        <v>1</v>
      </c>
    </row>
    <row r="68" spans="1:13" x14ac:dyDescent="0.2">
      <c r="A68" s="126"/>
      <c r="B68" s="157">
        <v>6</v>
      </c>
      <c r="C68" s="46" t="s">
        <v>213</v>
      </c>
      <c r="D68" s="48">
        <v>13681.56</v>
      </c>
      <c r="E68" s="64">
        <v>10000</v>
      </c>
      <c r="F68" s="186">
        <f t="shared" si="16"/>
        <v>1.8</v>
      </c>
      <c r="G68" s="64">
        <v>7896.12</v>
      </c>
      <c r="H68" s="65">
        <v>18000</v>
      </c>
      <c r="I68" s="65">
        <v>18000</v>
      </c>
      <c r="J68" s="65">
        <v>18000</v>
      </c>
      <c r="K68" s="65">
        <v>18000</v>
      </c>
      <c r="L68" s="211">
        <v>18000</v>
      </c>
      <c r="M68" s="190">
        <f t="shared" si="7"/>
        <v>1</v>
      </c>
    </row>
    <row r="69" spans="1:13" x14ac:dyDescent="0.2">
      <c r="A69" s="126"/>
      <c r="B69" s="157">
        <v>7</v>
      </c>
      <c r="C69" s="46" t="s">
        <v>100</v>
      </c>
      <c r="D69" s="48">
        <v>92390.63</v>
      </c>
      <c r="E69" s="64">
        <v>80000</v>
      </c>
      <c r="F69" s="186">
        <f t="shared" si="16"/>
        <v>1.2375</v>
      </c>
      <c r="G69" s="64">
        <v>85096.27</v>
      </c>
      <c r="H69" s="65">
        <v>99000</v>
      </c>
      <c r="I69" s="65">
        <v>99000</v>
      </c>
      <c r="J69" s="198">
        <v>120000</v>
      </c>
      <c r="K69" s="198">
        <v>120000</v>
      </c>
      <c r="L69" s="211">
        <v>98000</v>
      </c>
      <c r="M69" s="190">
        <f t="shared" si="7"/>
        <v>0.98989898989898994</v>
      </c>
    </row>
    <row r="70" spans="1:13" x14ac:dyDescent="0.2">
      <c r="A70" s="126"/>
      <c r="B70" s="157">
        <v>8</v>
      </c>
      <c r="C70" s="46" t="s">
        <v>229</v>
      </c>
      <c r="D70" s="48">
        <v>32942.523000000001</v>
      </c>
      <c r="E70" s="64">
        <v>0</v>
      </c>
      <c r="F70" s="186">
        <v>0</v>
      </c>
      <c r="G70" s="64">
        <v>0</v>
      </c>
      <c r="H70" s="86">
        <v>0</v>
      </c>
      <c r="I70" s="86">
        <v>0</v>
      </c>
      <c r="J70" s="86">
        <v>0</v>
      </c>
      <c r="K70" s="86">
        <v>0</v>
      </c>
      <c r="L70" s="211">
        <v>0</v>
      </c>
      <c r="M70" s="190" t="e">
        <f t="shared" si="7"/>
        <v>#DIV/0!</v>
      </c>
    </row>
    <row r="71" spans="1:13" x14ac:dyDescent="0.2">
      <c r="A71" s="126"/>
      <c r="B71" s="157">
        <v>9</v>
      </c>
      <c r="C71" s="46" t="s">
        <v>272</v>
      </c>
      <c r="D71" s="48">
        <v>40895.879999999997</v>
      </c>
      <c r="E71" s="64">
        <v>60000</v>
      </c>
      <c r="F71" s="186">
        <f t="shared" ref="F71:F113" si="21">H71/E71</f>
        <v>1.5833333333333333</v>
      </c>
      <c r="G71" s="64">
        <v>61026.37</v>
      </c>
      <c r="H71" s="65">
        <v>95000</v>
      </c>
      <c r="I71" s="65">
        <v>95000</v>
      </c>
      <c r="J71" s="65">
        <v>95000</v>
      </c>
      <c r="K71" s="65">
        <v>95000</v>
      </c>
      <c r="L71" s="211">
        <v>95000</v>
      </c>
      <c r="M71" s="190">
        <f t="shared" si="7"/>
        <v>1</v>
      </c>
    </row>
    <row r="72" spans="1:13" x14ac:dyDescent="0.2">
      <c r="A72" s="126"/>
      <c r="B72" s="157">
        <v>10</v>
      </c>
      <c r="C72" s="46" t="s">
        <v>126</v>
      </c>
      <c r="D72" s="48">
        <v>79330.38</v>
      </c>
      <c r="E72" s="64">
        <v>98000</v>
      </c>
      <c r="F72" s="186">
        <f t="shared" si="21"/>
        <v>1</v>
      </c>
      <c r="G72" s="64">
        <v>77805.56</v>
      </c>
      <c r="H72" s="65">
        <v>98000</v>
      </c>
      <c r="I72" s="65">
        <v>98000</v>
      </c>
      <c r="J72" s="65">
        <v>98000</v>
      </c>
      <c r="K72" s="65">
        <v>98000</v>
      </c>
      <c r="L72" s="211">
        <v>98000</v>
      </c>
      <c r="M72" s="190">
        <f t="shared" si="7"/>
        <v>1</v>
      </c>
    </row>
    <row r="73" spans="1:13" x14ac:dyDescent="0.2">
      <c r="A73" s="126"/>
      <c r="B73" s="157">
        <v>11</v>
      </c>
      <c r="C73" s="46" t="s">
        <v>127</v>
      </c>
      <c r="D73" s="48">
        <v>10024.049999999999</v>
      </c>
      <c r="E73" s="64">
        <v>18000</v>
      </c>
      <c r="F73" s="186">
        <f t="shared" si="21"/>
        <v>1.0555555555555556</v>
      </c>
      <c r="G73" s="64">
        <v>3322.28</v>
      </c>
      <c r="H73" s="65">
        <v>19000</v>
      </c>
      <c r="I73" s="65">
        <v>60000</v>
      </c>
      <c r="J73" s="65">
        <v>60000</v>
      </c>
      <c r="K73" s="65">
        <v>60000</v>
      </c>
      <c r="L73" s="211">
        <v>40000</v>
      </c>
      <c r="M73" s="190">
        <f t="shared" si="7"/>
        <v>2.1052631578947367</v>
      </c>
    </row>
    <row r="74" spans="1:13" x14ac:dyDescent="0.2">
      <c r="A74" s="126"/>
      <c r="B74" s="157">
        <v>12</v>
      </c>
      <c r="C74" s="46" t="s">
        <v>128</v>
      </c>
      <c r="D74" s="48">
        <v>16760.96</v>
      </c>
      <c r="E74" s="64">
        <v>10000</v>
      </c>
      <c r="F74" s="186">
        <f t="shared" si="21"/>
        <v>1</v>
      </c>
      <c r="G74" s="64">
        <v>14327</v>
      </c>
      <c r="H74" s="65">
        <v>10000</v>
      </c>
      <c r="I74" s="65">
        <v>10000</v>
      </c>
      <c r="J74" s="198">
        <v>19000</v>
      </c>
      <c r="K74" s="198">
        <v>19000</v>
      </c>
      <c r="L74" s="211">
        <v>19000</v>
      </c>
      <c r="M74" s="190">
        <f t="shared" si="7"/>
        <v>1.9</v>
      </c>
    </row>
    <row r="75" spans="1:13" x14ac:dyDescent="0.2">
      <c r="A75" s="126"/>
      <c r="B75" s="157">
        <v>13</v>
      </c>
      <c r="C75" s="46" t="s">
        <v>114</v>
      </c>
      <c r="D75" s="48">
        <v>14525.96</v>
      </c>
      <c r="E75" s="64">
        <v>19800</v>
      </c>
      <c r="F75" s="186">
        <f t="shared" si="21"/>
        <v>1</v>
      </c>
      <c r="G75" s="64">
        <v>23781.62</v>
      </c>
      <c r="H75" s="65">
        <v>19800</v>
      </c>
      <c r="I75" s="65">
        <v>40000</v>
      </c>
      <c r="J75" s="65">
        <v>40000</v>
      </c>
      <c r="K75" s="65">
        <v>40000</v>
      </c>
      <c r="L75" s="211">
        <v>40000</v>
      </c>
      <c r="M75" s="190">
        <f t="shared" si="7"/>
        <v>2.0202020202020203</v>
      </c>
    </row>
    <row r="76" spans="1:13" x14ac:dyDescent="0.2">
      <c r="A76" s="126"/>
      <c r="B76" s="157">
        <v>14</v>
      </c>
      <c r="C76" s="46" t="s">
        <v>113</v>
      </c>
      <c r="D76" s="48">
        <v>81245.679999999993</v>
      </c>
      <c r="E76" s="48">
        <v>95000</v>
      </c>
      <c r="F76" s="186">
        <f t="shared" si="21"/>
        <v>1</v>
      </c>
      <c r="G76" s="48">
        <v>95940.12</v>
      </c>
      <c r="H76" s="86">
        <v>95000</v>
      </c>
      <c r="I76" s="86">
        <v>95000</v>
      </c>
      <c r="J76" s="86">
        <v>95000</v>
      </c>
      <c r="K76" s="86">
        <v>95000</v>
      </c>
      <c r="L76" s="211">
        <v>95000</v>
      </c>
      <c r="M76" s="190">
        <f t="shared" ref="M76:M139" si="22">L76/H76</f>
        <v>1</v>
      </c>
    </row>
    <row r="77" spans="1:13" x14ac:dyDescent="0.2">
      <c r="A77" s="126"/>
      <c r="B77" s="157">
        <v>15</v>
      </c>
      <c r="C77" s="46" t="s">
        <v>147</v>
      </c>
      <c r="D77" s="48">
        <v>112558.93</v>
      </c>
      <c r="E77" s="48">
        <v>85000</v>
      </c>
      <c r="F77" s="186">
        <f t="shared" si="21"/>
        <v>1.1529411764705881</v>
      </c>
      <c r="G77" s="48">
        <v>80282.62</v>
      </c>
      <c r="H77" s="86">
        <v>98000</v>
      </c>
      <c r="I77" s="86">
        <v>98000</v>
      </c>
      <c r="J77" s="86">
        <v>98000</v>
      </c>
      <c r="K77" s="86">
        <v>98000</v>
      </c>
      <c r="L77" s="211">
        <v>98000</v>
      </c>
      <c r="M77" s="190">
        <f t="shared" si="22"/>
        <v>1</v>
      </c>
    </row>
    <row r="78" spans="1:13" x14ac:dyDescent="0.2">
      <c r="A78" s="126"/>
      <c r="B78" s="157">
        <v>16</v>
      </c>
      <c r="C78" s="46" t="s">
        <v>148</v>
      </c>
      <c r="D78" s="48">
        <v>22743.9</v>
      </c>
      <c r="E78" s="48">
        <v>20000</v>
      </c>
      <c r="F78" s="186">
        <f t="shared" si="21"/>
        <v>1.25</v>
      </c>
      <c r="G78" s="48">
        <v>19740.900000000001</v>
      </c>
      <c r="H78" s="86">
        <v>25000</v>
      </c>
      <c r="I78" s="86">
        <v>25000</v>
      </c>
      <c r="J78" s="86">
        <v>25000</v>
      </c>
      <c r="K78" s="86">
        <v>25000</v>
      </c>
      <c r="L78" s="211">
        <v>25000</v>
      </c>
      <c r="M78" s="190">
        <f t="shared" si="22"/>
        <v>1</v>
      </c>
    </row>
    <row r="79" spans="1:13" x14ac:dyDescent="0.2">
      <c r="A79" s="126"/>
      <c r="B79" s="157">
        <v>17</v>
      </c>
      <c r="C79" s="46" t="s">
        <v>212</v>
      </c>
      <c r="D79" s="48">
        <v>6183.36</v>
      </c>
      <c r="E79" s="48">
        <v>8000</v>
      </c>
      <c r="F79" s="186">
        <f t="shared" si="21"/>
        <v>1.25</v>
      </c>
      <c r="G79" s="48">
        <v>8528.8700000000008</v>
      </c>
      <c r="H79" s="86">
        <v>10000</v>
      </c>
      <c r="I79" s="86">
        <v>10000</v>
      </c>
      <c r="J79" s="86">
        <v>10000</v>
      </c>
      <c r="K79" s="86">
        <v>10000</v>
      </c>
      <c r="L79" s="211">
        <v>10000</v>
      </c>
      <c r="M79" s="190">
        <f t="shared" si="22"/>
        <v>1</v>
      </c>
    </row>
    <row r="80" spans="1:13" x14ac:dyDescent="0.2">
      <c r="A80" s="126"/>
      <c r="B80" s="157">
        <v>18</v>
      </c>
      <c r="C80" s="46" t="s">
        <v>129</v>
      </c>
      <c r="D80" s="48">
        <v>100718.79</v>
      </c>
      <c r="E80" s="64">
        <v>110000</v>
      </c>
      <c r="F80" s="186">
        <f t="shared" si="21"/>
        <v>1</v>
      </c>
      <c r="G80" s="64">
        <v>117623.59</v>
      </c>
      <c r="H80" s="86">
        <v>110000</v>
      </c>
      <c r="I80" s="86">
        <v>99000</v>
      </c>
      <c r="J80" s="86">
        <v>99000</v>
      </c>
      <c r="K80" s="86">
        <v>99000</v>
      </c>
      <c r="L80" s="211">
        <v>99000</v>
      </c>
      <c r="M80" s="190">
        <f t="shared" si="22"/>
        <v>0.9</v>
      </c>
    </row>
    <row r="81" spans="1:13" x14ac:dyDescent="0.2">
      <c r="A81" s="126"/>
      <c r="B81" s="157">
        <v>19</v>
      </c>
      <c r="C81" s="46" t="s">
        <v>130</v>
      </c>
      <c r="D81" s="48">
        <v>24036.55</v>
      </c>
      <c r="E81" s="64">
        <v>25000</v>
      </c>
      <c r="F81" s="186">
        <f t="shared" si="21"/>
        <v>1</v>
      </c>
      <c r="G81" s="64">
        <v>24361.86</v>
      </c>
      <c r="H81" s="86">
        <v>25000</v>
      </c>
      <c r="I81" s="86">
        <v>25000</v>
      </c>
      <c r="J81" s="86">
        <v>25000</v>
      </c>
      <c r="K81" s="86">
        <v>25000</v>
      </c>
      <c r="L81" s="211">
        <v>45000</v>
      </c>
      <c r="M81" s="190">
        <f t="shared" si="22"/>
        <v>1.8</v>
      </c>
    </row>
    <row r="82" spans="1:13" x14ac:dyDescent="0.2">
      <c r="A82" s="126"/>
      <c r="B82" s="157">
        <v>20</v>
      </c>
      <c r="C82" s="46" t="s">
        <v>215</v>
      </c>
      <c r="D82" s="48">
        <v>150123.69</v>
      </c>
      <c r="E82" s="64">
        <v>130000</v>
      </c>
      <c r="F82" s="186">
        <f t="shared" si="21"/>
        <v>1.1538461538461537</v>
      </c>
      <c r="G82" s="64">
        <v>103751.18</v>
      </c>
      <c r="H82" s="86">
        <v>150000</v>
      </c>
      <c r="I82" s="86">
        <v>150000</v>
      </c>
      <c r="J82" s="86">
        <v>150000</v>
      </c>
      <c r="K82" s="86">
        <v>150000</v>
      </c>
      <c r="L82" s="211">
        <v>98000</v>
      </c>
      <c r="M82" s="190">
        <f t="shared" si="22"/>
        <v>0.65333333333333332</v>
      </c>
    </row>
    <row r="83" spans="1:13" x14ac:dyDescent="0.2">
      <c r="A83" s="126"/>
      <c r="B83" s="157">
        <v>21</v>
      </c>
      <c r="C83" s="46" t="s">
        <v>150</v>
      </c>
      <c r="D83" s="48">
        <v>6377.6</v>
      </c>
      <c r="E83" s="64">
        <v>5000</v>
      </c>
      <c r="F83" s="186">
        <f t="shared" si="21"/>
        <v>1</v>
      </c>
      <c r="G83" s="64">
        <v>13932.4</v>
      </c>
      <c r="H83" s="86">
        <v>5000</v>
      </c>
      <c r="I83" s="86">
        <v>5000</v>
      </c>
      <c r="J83" s="86">
        <v>5000</v>
      </c>
      <c r="K83" s="86">
        <v>5000</v>
      </c>
      <c r="L83" s="211">
        <v>5000</v>
      </c>
      <c r="M83" s="190">
        <f t="shared" si="22"/>
        <v>1</v>
      </c>
    </row>
    <row r="84" spans="1:13" x14ac:dyDescent="0.2">
      <c r="A84" s="126"/>
      <c r="B84" s="157">
        <v>22</v>
      </c>
      <c r="C84" s="46" t="s">
        <v>50</v>
      </c>
      <c r="D84" s="48">
        <v>7926</v>
      </c>
      <c r="E84" s="64">
        <v>7000</v>
      </c>
      <c r="F84" s="186">
        <f t="shared" si="21"/>
        <v>1.4285714285714286</v>
      </c>
      <c r="G84" s="64">
        <v>5897.22</v>
      </c>
      <c r="H84" s="86">
        <v>10000</v>
      </c>
      <c r="I84" s="86">
        <v>10000</v>
      </c>
      <c r="J84" s="86">
        <v>10000</v>
      </c>
      <c r="K84" s="86">
        <v>10000</v>
      </c>
      <c r="L84" s="211">
        <v>10000</v>
      </c>
      <c r="M84" s="190">
        <f t="shared" si="22"/>
        <v>1</v>
      </c>
    </row>
    <row r="85" spans="1:13" x14ac:dyDescent="0.2">
      <c r="A85" s="126"/>
      <c r="B85" s="157">
        <v>23</v>
      </c>
      <c r="C85" s="46" t="s">
        <v>241</v>
      </c>
      <c r="D85" s="48">
        <v>11600</v>
      </c>
      <c r="E85" s="64">
        <v>15000</v>
      </c>
      <c r="F85" s="186">
        <f t="shared" si="21"/>
        <v>1.0666666666666667</v>
      </c>
      <c r="G85" s="64">
        <v>15000</v>
      </c>
      <c r="H85" s="86">
        <v>16000</v>
      </c>
      <c r="I85" s="86">
        <v>50000</v>
      </c>
      <c r="J85" s="86">
        <v>50000</v>
      </c>
      <c r="K85" s="86">
        <v>50000</v>
      </c>
      <c r="L85" s="211">
        <v>50000</v>
      </c>
      <c r="M85" s="190">
        <f t="shared" si="22"/>
        <v>3.125</v>
      </c>
    </row>
    <row r="86" spans="1:13" x14ac:dyDescent="0.2">
      <c r="A86" s="126"/>
      <c r="B86" s="157">
        <v>24</v>
      </c>
      <c r="C86" s="46" t="s">
        <v>270</v>
      </c>
      <c r="D86" s="48">
        <v>0</v>
      </c>
      <c r="E86" s="64">
        <v>66000</v>
      </c>
      <c r="F86" s="186">
        <f t="shared" si="21"/>
        <v>7.575757575757576E-2</v>
      </c>
      <c r="G86" s="64">
        <v>66000</v>
      </c>
      <c r="H86" s="86">
        <v>5000</v>
      </c>
      <c r="I86" s="86">
        <v>35000</v>
      </c>
      <c r="J86" s="86">
        <v>35000</v>
      </c>
      <c r="K86" s="86">
        <v>35000</v>
      </c>
      <c r="L86" s="211">
        <v>35000</v>
      </c>
      <c r="M86" s="190">
        <f t="shared" si="22"/>
        <v>7</v>
      </c>
    </row>
    <row r="87" spans="1:13" x14ac:dyDescent="0.2">
      <c r="A87" s="126"/>
      <c r="B87" s="157">
        <v>25</v>
      </c>
      <c r="C87" s="46" t="s">
        <v>269</v>
      </c>
      <c r="D87" s="48">
        <v>0</v>
      </c>
      <c r="E87" s="64">
        <v>30200</v>
      </c>
      <c r="F87" s="186">
        <f t="shared" si="21"/>
        <v>0.33112582781456956</v>
      </c>
      <c r="G87" s="64">
        <v>30119</v>
      </c>
      <c r="H87" s="86">
        <v>10000</v>
      </c>
      <c r="I87" s="86">
        <v>10000</v>
      </c>
      <c r="J87" s="197">
        <v>30000</v>
      </c>
      <c r="K87" s="197">
        <v>30000</v>
      </c>
      <c r="L87" s="211">
        <v>30000</v>
      </c>
      <c r="M87" s="190">
        <f t="shared" si="22"/>
        <v>3</v>
      </c>
    </row>
    <row r="88" spans="1:13" x14ac:dyDescent="0.2">
      <c r="A88" s="126"/>
      <c r="B88" s="157">
        <v>26</v>
      </c>
      <c r="C88" s="46" t="s">
        <v>268</v>
      </c>
      <c r="D88" s="48">
        <v>0</v>
      </c>
      <c r="E88" s="64">
        <v>23100</v>
      </c>
      <c r="F88" s="186">
        <f t="shared" si="21"/>
        <v>0.82251082251082253</v>
      </c>
      <c r="G88" s="64">
        <v>23100</v>
      </c>
      <c r="H88" s="86">
        <v>19000</v>
      </c>
      <c r="I88" s="86">
        <v>19000</v>
      </c>
      <c r="J88" s="86">
        <v>19000</v>
      </c>
      <c r="K88" s="86">
        <v>19000</v>
      </c>
      <c r="L88" s="211">
        <v>19000</v>
      </c>
      <c r="M88" s="190">
        <f t="shared" si="22"/>
        <v>1</v>
      </c>
    </row>
    <row r="89" spans="1:13" x14ac:dyDescent="0.2">
      <c r="A89" s="126"/>
      <c r="B89" s="157">
        <v>27</v>
      </c>
      <c r="C89" s="46" t="s">
        <v>165</v>
      </c>
      <c r="D89" s="48">
        <v>4759.38</v>
      </c>
      <c r="E89" s="48">
        <v>8000</v>
      </c>
      <c r="F89" s="186">
        <f t="shared" si="21"/>
        <v>1.25</v>
      </c>
      <c r="G89" s="48">
        <v>6343.9</v>
      </c>
      <c r="H89" s="86">
        <v>10000</v>
      </c>
      <c r="I89" s="86">
        <v>10000</v>
      </c>
      <c r="J89" s="197">
        <v>15000</v>
      </c>
      <c r="K89" s="197">
        <v>15000</v>
      </c>
      <c r="L89" s="211">
        <v>15000</v>
      </c>
      <c r="M89" s="190">
        <f t="shared" si="22"/>
        <v>1.5</v>
      </c>
    </row>
    <row r="90" spans="1:13" x14ac:dyDescent="0.2">
      <c r="A90" s="126"/>
      <c r="B90" s="157">
        <v>28</v>
      </c>
      <c r="C90" s="46" t="s">
        <v>131</v>
      </c>
      <c r="D90" s="48">
        <v>325629.81</v>
      </c>
      <c r="E90" s="48">
        <v>95000</v>
      </c>
      <c r="F90" s="186">
        <f t="shared" si="21"/>
        <v>1</v>
      </c>
      <c r="G90" s="48">
        <v>344000.13</v>
      </c>
      <c r="H90" s="86">
        <v>95000</v>
      </c>
      <c r="I90" s="86">
        <v>95000</v>
      </c>
      <c r="J90" s="86">
        <v>95000</v>
      </c>
      <c r="K90" s="86">
        <v>95000</v>
      </c>
      <c r="L90" s="211">
        <v>95000</v>
      </c>
      <c r="M90" s="190">
        <f t="shared" si="22"/>
        <v>1</v>
      </c>
    </row>
    <row r="91" spans="1:13" x14ac:dyDescent="0.2">
      <c r="A91" s="126"/>
      <c r="B91" s="157">
        <v>29</v>
      </c>
      <c r="C91" s="46" t="s">
        <v>149</v>
      </c>
      <c r="D91" s="48">
        <v>86837.02</v>
      </c>
      <c r="E91" s="48">
        <v>40000</v>
      </c>
      <c r="F91" s="186">
        <f t="shared" si="21"/>
        <v>1</v>
      </c>
      <c r="G91" s="48">
        <v>45501.2</v>
      </c>
      <c r="H91" s="86">
        <v>40000</v>
      </c>
      <c r="I91" s="86">
        <v>40000</v>
      </c>
      <c r="J91" s="86">
        <v>40000</v>
      </c>
      <c r="K91" s="86">
        <v>40000</v>
      </c>
      <c r="L91" s="211">
        <v>40000</v>
      </c>
      <c r="M91" s="190">
        <f t="shared" si="22"/>
        <v>1</v>
      </c>
    </row>
    <row r="92" spans="1:13" x14ac:dyDescent="0.2">
      <c r="A92" s="126"/>
      <c r="B92" s="157">
        <v>30</v>
      </c>
      <c r="C92" s="46" t="s">
        <v>112</v>
      </c>
      <c r="D92" s="48">
        <v>26615.16</v>
      </c>
      <c r="E92" s="48">
        <v>19000</v>
      </c>
      <c r="F92" s="186">
        <f t="shared" si="21"/>
        <v>1.5789473684210527</v>
      </c>
      <c r="G92" s="48">
        <v>18142.55</v>
      </c>
      <c r="H92" s="86">
        <v>30000</v>
      </c>
      <c r="I92" s="86">
        <v>30000</v>
      </c>
      <c r="J92" s="86">
        <v>30000</v>
      </c>
      <c r="K92" s="86">
        <v>30000</v>
      </c>
      <c r="L92" s="211">
        <v>30000</v>
      </c>
      <c r="M92" s="190">
        <f t="shared" si="22"/>
        <v>1</v>
      </c>
    </row>
    <row r="93" spans="1:13" x14ac:dyDescent="0.2">
      <c r="A93" s="126"/>
      <c r="B93" s="157">
        <v>31</v>
      </c>
      <c r="C93" s="46" t="s">
        <v>198</v>
      </c>
      <c r="D93" s="48">
        <v>655471.59</v>
      </c>
      <c r="E93" s="64">
        <v>525000</v>
      </c>
      <c r="F93" s="186">
        <f t="shared" si="21"/>
        <v>1.0533333333333332</v>
      </c>
      <c r="G93" s="64">
        <v>462270.34</v>
      </c>
      <c r="H93" s="86">
        <v>553000</v>
      </c>
      <c r="I93" s="86">
        <v>560000</v>
      </c>
      <c r="J93" s="86">
        <v>560000</v>
      </c>
      <c r="K93" s="86">
        <v>560000</v>
      </c>
      <c r="L93" s="211">
        <v>480000</v>
      </c>
      <c r="M93" s="190">
        <f t="shared" si="22"/>
        <v>0.86799276672694392</v>
      </c>
    </row>
    <row r="94" spans="1:13" x14ac:dyDescent="0.2">
      <c r="A94" s="126"/>
      <c r="B94" s="157">
        <v>32</v>
      </c>
      <c r="C94" s="46" t="s">
        <v>199</v>
      </c>
      <c r="D94" s="48">
        <v>25055.26</v>
      </c>
      <c r="E94" s="64">
        <v>25000</v>
      </c>
      <c r="F94" s="186">
        <f t="shared" si="21"/>
        <v>1</v>
      </c>
      <c r="G94" s="64">
        <v>23000</v>
      </c>
      <c r="H94" s="65">
        <v>25000</v>
      </c>
      <c r="I94" s="65">
        <v>25000</v>
      </c>
      <c r="J94" s="65">
        <v>25000</v>
      </c>
      <c r="K94" s="65">
        <v>25000</v>
      </c>
      <c r="L94" s="211">
        <v>25000</v>
      </c>
      <c r="M94" s="190">
        <f t="shared" si="22"/>
        <v>1</v>
      </c>
    </row>
    <row r="95" spans="1:13" x14ac:dyDescent="0.2">
      <c r="A95" s="126"/>
      <c r="B95" s="157">
        <v>33</v>
      </c>
      <c r="C95" s="46" t="s">
        <v>72</v>
      </c>
      <c r="D95" s="48">
        <v>298923.7</v>
      </c>
      <c r="E95" s="64">
        <v>350000</v>
      </c>
      <c r="F95" s="186">
        <f t="shared" si="21"/>
        <v>1</v>
      </c>
      <c r="G95" s="64">
        <v>449069.06</v>
      </c>
      <c r="H95" s="65">
        <v>350000</v>
      </c>
      <c r="I95" s="204">
        <v>573000</v>
      </c>
      <c r="J95" s="201">
        <v>653000</v>
      </c>
      <c r="K95" s="201">
        <v>653000</v>
      </c>
      <c r="L95" s="211">
        <v>653000</v>
      </c>
      <c r="M95" s="190">
        <f t="shared" si="22"/>
        <v>1.8657142857142857</v>
      </c>
    </row>
    <row r="96" spans="1:13" x14ac:dyDescent="0.2">
      <c r="A96" s="126"/>
      <c r="B96" s="157">
        <v>34</v>
      </c>
      <c r="C96" s="46" t="s">
        <v>102</v>
      </c>
      <c r="D96" s="48">
        <v>294407.3</v>
      </c>
      <c r="E96" s="64">
        <v>200000</v>
      </c>
      <c r="F96" s="186">
        <f t="shared" si="21"/>
        <v>1.5</v>
      </c>
      <c r="G96" s="64">
        <v>207625.04</v>
      </c>
      <c r="H96" s="65">
        <v>300000</v>
      </c>
      <c r="I96" s="65">
        <v>300000</v>
      </c>
      <c r="J96" s="65">
        <v>300000</v>
      </c>
      <c r="K96" s="65">
        <v>300000</v>
      </c>
      <c r="L96" s="211">
        <v>300000</v>
      </c>
      <c r="M96" s="190">
        <f t="shared" si="22"/>
        <v>1</v>
      </c>
    </row>
    <row r="97" spans="1:13" x14ac:dyDescent="0.2">
      <c r="A97" s="126"/>
      <c r="B97" s="157">
        <v>35</v>
      </c>
      <c r="C97" s="46" t="s">
        <v>216</v>
      </c>
      <c r="D97" s="48">
        <v>188778.87</v>
      </c>
      <c r="E97" s="64">
        <v>140000</v>
      </c>
      <c r="F97" s="186">
        <f t="shared" si="21"/>
        <v>1.2857142857142858</v>
      </c>
      <c r="G97" s="64">
        <v>135108.04999999999</v>
      </c>
      <c r="H97" s="86">
        <v>180000</v>
      </c>
      <c r="I97" s="86">
        <v>180000</v>
      </c>
      <c r="J97" s="86">
        <v>180000</v>
      </c>
      <c r="K97" s="86">
        <v>180000</v>
      </c>
      <c r="L97" s="211">
        <v>180000</v>
      </c>
      <c r="M97" s="190">
        <f t="shared" si="22"/>
        <v>1</v>
      </c>
    </row>
    <row r="98" spans="1:13" x14ac:dyDescent="0.2">
      <c r="A98" s="126"/>
      <c r="B98" s="157">
        <v>36</v>
      </c>
      <c r="C98" s="46" t="s">
        <v>118</v>
      </c>
      <c r="D98" s="48">
        <v>343153.84</v>
      </c>
      <c r="E98" s="64">
        <v>250000</v>
      </c>
      <c r="F98" s="186">
        <f t="shared" si="21"/>
        <v>1.2</v>
      </c>
      <c r="G98" s="64">
        <v>255746.66</v>
      </c>
      <c r="H98" s="86">
        <v>300000</v>
      </c>
      <c r="I98" s="86">
        <v>300000</v>
      </c>
      <c r="J98" s="197">
        <v>280000</v>
      </c>
      <c r="K98" s="197">
        <v>280000</v>
      </c>
      <c r="L98" s="211">
        <v>280000</v>
      </c>
      <c r="M98" s="190">
        <f t="shared" si="22"/>
        <v>0.93333333333333335</v>
      </c>
    </row>
    <row r="99" spans="1:13" ht="13.5" thickBot="1" x14ac:dyDescent="0.25">
      <c r="A99" s="138"/>
      <c r="B99" s="158">
        <v>37</v>
      </c>
      <c r="C99" s="159" t="s">
        <v>200</v>
      </c>
      <c r="D99" s="90">
        <v>113725</v>
      </c>
      <c r="E99" s="72">
        <v>90000</v>
      </c>
      <c r="F99" s="187">
        <f t="shared" si="21"/>
        <v>1.1111111111111112</v>
      </c>
      <c r="G99" s="72">
        <v>83640</v>
      </c>
      <c r="H99" s="100">
        <v>100000</v>
      </c>
      <c r="I99" s="100">
        <v>99000</v>
      </c>
      <c r="J99" s="100">
        <v>99000</v>
      </c>
      <c r="K99" s="100">
        <v>99000</v>
      </c>
      <c r="L99" s="217">
        <v>99000</v>
      </c>
      <c r="M99" s="191">
        <f t="shared" si="22"/>
        <v>0.99</v>
      </c>
    </row>
    <row r="100" spans="1:13" ht="13.5" thickBot="1" x14ac:dyDescent="0.25">
      <c r="A100" s="131" t="s">
        <v>139</v>
      </c>
      <c r="B100" s="140"/>
      <c r="C100" s="154" t="s">
        <v>74</v>
      </c>
      <c r="D100" s="85">
        <f>SUM(D101:D142)</f>
        <v>2256060.23</v>
      </c>
      <c r="E100" s="85">
        <f>SUM(E101:E142)</f>
        <v>1778480</v>
      </c>
      <c r="F100" s="188">
        <f t="shared" si="21"/>
        <v>1.2414994827043317</v>
      </c>
      <c r="G100" s="85">
        <f t="shared" ref="G100:K100" si="23">SUM(G101:G142)</f>
        <v>1686509.8800000004</v>
      </c>
      <c r="H100" s="104">
        <f t="shared" si="23"/>
        <v>2207982</v>
      </c>
      <c r="I100" s="104">
        <f t="shared" si="23"/>
        <v>1788782</v>
      </c>
      <c r="J100" s="104">
        <f t="shared" si="23"/>
        <v>1869976</v>
      </c>
      <c r="K100" s="104">
        <f t="shared" si="23"/>
        <v>2097976</v>
      </c>
      <c r="L100" s="219">
        <f t="shared" ref="L100" si="24">SUM(L101:L142)</f>
        <v>1932994</v>
      </c>
      <c r="M100" s="225">
        <f t="shared" si="22"/>
        <v>0.87545731803973037</v>
      </c>
    </row>
    <row r="101" spans="1:13" x14ac:dyDescent="0.2">
      <c r="A101" s="134"/>
      <c r="B101" s="160">
        <v>1</v>
      </c>
      <c r="C101" s="156" t="s">
        <v>106</v>
      </c>
      <c r="D101" s="88">
        <v>33737.5</v>
      </c>
      <c r="E101" s="70">
        <v>15000</v>
      </c>
      <c r="F101" s="190">
        <f t="shared" si="21"/>
        <v>1.6666666666666667</v>
      </c>
      <c r="G101" s="70">
        <v>10190</v>
      </c>
      <c r="H101" s="99">
        <v>25000</v>
      </c>
      <c r="I101" s="99">
        <v>25000</v>
      </c>
      <c r="J101" s="99">
        <v>25000</v>
      </c>
      <c r="K101" s="99">
        <v>25000</v>
      </c>
      <c r="L101" s="218">
        <v>70000</v>
      </c>
      <c r="M101" s="190">
        <f t="shared" si="22"/>
        <v>2.8</v>
      </c>
    </row>
    <row r="102" spans="1:13" x14ac:dyDescent="0.2">
      <c r="A102" s="126"/>
      <c r="B102" s="161">
        <v>2</v>
      </c>
      <c r="C102" s="46" t="s">
        <v>201</v>
      </c>
      <c r="D102" s="48">
        <v>70764.66</v>
      </c>
      <c r="E102" s="64">
        <v>55000</v>
      </c>
      <c r="F102" s="186">
        <f t="shared" si="21"/>
        <v>1.1818181818181819</v>
      </c>
      <c r="G102" s="64">
        <v>53574.96</v>
      </c>
      <c r="H102" s="86">
        <v>65000</v>
      </c>
      <c r="I102" s="205">
        <v>70000</v>
      </c>
      <c r="J102" s="205">
        <v>70000</v>
      </c>
      <c r="K102" s="205">
        <v>70000</v>
      </c>
      <c r="L102" s="211">
        <v>80000</v>
      </c>
      <c r="M102" s="190">
        <f t="shared" si="22"/>
        <v>1.2307692307692308</v>
      </c>
    </row>
    <row r="103" spans="1:13" x14ac:dyDescent="0.2">
      <c r="A103" s="126"/>
      <c r="B103" s="161">
        <v>3</v>
      </c>
      <c r="C103" s="46" t="s">
        <v>202</v>
      </c>
      <c r="D103" s="48">
        <v>7951.28</v>
      </c>
      <c r="E103" s="64">
        <v>3500</v>
      </c>
      <c r="F103" s="186">
        <f t="shared" si="21"/>
        <v>1.8571428571428572</v>
      </c>
      <c r="G103" s="64">
        <v>3021.24</v>
      </c>
      <c r="H103" s="86">
        <v>6500</v>
      </c>
      <c r="I103" s="86">
        <v>6500</v>
      </c>
      <c r="J103" s="86">
        <v>6500</v>
      </c>
      <c r="K103" s="86">
        <v>6500</v>
      </c>
      <c r="L103" s="211">
        <v>6500</v>
      </c>
      <c r="M103" s="190">
        <f t="shared" si="22"/>
        <v>1</v>
      </c>
    </row>
    <row r="104" spans="1:13" x14ac:dyDescent="0.2">
      <c r="A104" s="126"/>
      <c r="B104" s="161"/>
      <c r="C104" s="46" t="s">
        <v>305</v>
      </c>
      <c r="D104" s="48">
        <v>0</v>
      </c>
      <c r="E104" s="64"/>
      <c r="F104" s="186"/>
      <c r="G104" s="64">
        <v>0</v>
      </c>
      <c r="H104" s="86">
        <v>0</v>
      </c>
      <c r="I104" s="86">
        <v>0</v>
      </c>
      <c r="J104" s="86">
        <v>0</v>
      </c>
      <c r="K104" s="86">
        <v>0</v>
      </c>
      <c r="L104" s="211">
        <v>0</v>
      </c>
      <c r="M104" s="190" t="e">
        <f t="shared" si="22"/>
        <v>#DIV/0!</v>
      </c>
    </row>
    <row r="105" spans="1:13" x14ac:dyDescent="0.2">
      <c r="A105" s="126"/>
      <c r="B105" s="161">
        <v>4</v>
      </c>
      <c r="C105" s="46" t="s">
        <v>151</v>
      </c>
      <c r="D105" s="48">
        <v>52797.64</v>
      </c>
      <c r="E105" s="64">
        <v>50000</v>
      </c>
      <c r="F105" s="186">
        <f t="shared" si="21"/>
        <v>1</v>
      </c>
      <c r="G105" s="64">
        <v>53188.77</v>
      </c>
      <c r="H105" s="65">
        <v>50000</v>
      </c>
      <c r="I105" s="65">
        <v>50000</v>
      </c>
      <c r="J105" s="65">
        <v>50000</v>
      </c>
      <c r="K105" s="65">
        <v>50000</v>
      </c>
      <c r="L105" s="211">
        <v>50000</v>
      </c>
      <c r="M105" s="190">
        <f t="shared" si="22"/>
        <v>1</v>
      </c>
    </row>
    <row r="106" spans="1:13" x14ac:dyDescent="0.2">
      <c r="A106" s="126"/>
      <c r="B106" s="161">
        <v>5</v>
      </c>
      <c r="C106" s="46" t="s">
        <v>23</v>
      </c>
      <c r="D106" s="48">
        <v>62584.2</v>
      </c>
      <c r="E106" s="48">
        <v>62000</v>
      </c>
      <c r="F106" s="186">
        <f t="shared" si="21"/>
        <v>0.80645161290322576</v>
      </c>
      <c r="G106" s="48">
        <v>68734.789999999994</v>
      </c>
      <c r="H106" s="86">
        <v>50000</v>
      </c>
      <c r="I106" s="86">
        <v>50000</v>
      </c>
      <c r="J106" s="86">
        <v>50000</v>
      </c>
      <c r="K106" s="86">
        <v>50000</v>
      </c>
      <c r="L106" s="211">
        <v>55000</v>
      </c>
      <c r="M106" s="190">
        <f t="shared" si="22"/>
        <v>1.1000000000000001</v>
      </c>
    </row>
    <row r="107" spans="1:13" x14ac:dyDescent="0.2">
      <c r="A107" s="126"/>
      <c r="B107" s="161">
        <v>6</v>
      </c>
      <c r="C107" s="46" t="s">
        <v>217</v>
      </c>
      <c r="D107" s="48">
        <v>67761.58</v>
      </c>
      <c r="E107" s="64">
        <v>65000</v>
      </c>
      <c r="F107" s="186">
        <f t="shared" si="21"/>
        <v>0.92307692307692313</v>
      </c>
      <c r="G107" s="64">
        <v>60037.75</v>
      </c>
      <c r="H107" s="65">
        <v>60000</v>
      </c>
      <c r="I107" s="65">
        <v>60000</v>
      </c>
      <c r="J107" s="65">
        <v>60000</v>
      </c>
      <c r="K107" s="65">
        <v>60000</v>
      </c>
      <c r="L107" s="211">
        <v>60000</v>
      </c>
      <c r="M107" s="190">
        <f t="shared" si="22"/>
        <v>1</v>
      </c>
    </row>
    <row r="108" spans="1:13" x14ac:dyDescent="0.2">
      <c r="A108" s="126"/>
      <c r="B108" s="161">
        <v>7</v>
      </c>
      <c r="C108" s="46" t="s">
        <v>21</v>
      </c>
      <c r="D108" s="48">
        <v>241311.35</v>
      </c>
      <c r="E108" s="48">
        <v>220000</v>
      </c>
      <c r="F108" s="186">
        <f t="shared" si="21"/>
        <v>0.9</v>
      </c>
      <c r="G108" s="48">
        <v>211010.63</v>
      </c>
      <c r="H108" s="86">
        <v>198000</v>
      </c>
      <c r="I108" s="86">
        <v>198000</v>
      </c>
      <c r="J108" s="86">
        <v>198000</v>
      </c>
      <c r="K108" s="86">
        <v>198000</v>
      </c>
      <c r="L108" s="211">
        <v>175000</v>
      </c>
      <c r="M108" s="190">
        <f t="shared" si="22"/>
        <v>0.88383838383838387</v>
      </c>
    </row>
    <row r="109" spans="1:13" x14ac:dyDescent="0.2">
      <c r="A109" s="126"/>
      <c r="B109" s="161">
        <v>8</v>
      </c>
      <c r="C109" s="46" t="s">
        <v>308</v>
      </c>
      <c r="D109" s="48">
        <v>71013</v>
      </c>
      <c r="E109" s="64">
        <v>80000</v>
      </c>
      <c r="F109" s="186">
        <f t="shared" si="21"/>
        <v>1</v>
      </c>
      <c r="G109" s="64">
        <v>93110</v>
      </c>
      <c r="H109" s="65">
        <v>80000</v>
      </c>
      <c r="I109" s="65">
        <v>80000</v>
      </c>
      <c r="J109" s="65">
        <v>80000</v>
      </c>
      <c r="K109" s="65">
        <v>80000</v>
      </c>
      <c r="L109" s="211">
        <v>40000</v>
      </c>
      <c r="M109" s="190">
        <f t="shared" si="22"/>
        <v>0.5</v>
      </c>
    </row>
    <row r="110" spans="1:13" x14ac:dyDescent="0.2">
      <c r="A110" s="126"/>
      <c r="B110" s="161">
        <v>9</v>
      </c>
      <c r="C110" s="46" t="s">
        <v>247</v>
      </c>
      <c r="D110" s="48">
        <v>78898.92</v>
      </c>
      <c r="E110" s="64">
        <v>298000</v>
      </c>
      <c r="F110" s="186">
        <f t="shared" si="21"/>
        <v>1.174496644295302</v>
      </c>
      <c r="G110" s="64">
        <v>343266.43</v>
      </c>
      <c r="H110" s="86">
        <v>350000</v>
      </c>
      <c r="I110" s="205">
        <v>350000</v>
      </c>
      <c r="J110" s="205">
        <v>350000</v>
      </c>
      <c r="K110" s="205">
        <v>350000</v>
      </c>
      <c r="L110" s="211">
        <v>250000</v>
      </c>
      <c r="M110" s="190">
        <f t="shared" si="22"/>
        <v>0.7142857142857143</v>
      </c>
    </row>
    <row r="111" spans="1:13" x14ac:dyDescent="0.2">
      <c r="A111" s="126"/>
      <c r="B111" s="161">
        <v>10</v>
      </c>
      <c r="C111" s="46" t="s">
        <v>309</v>
      </c>
      <c r="D111" s="48">
        <v>70256.22</v>
      </c>
      <c r="E111" s="48">
        <v>25000</v>
      </c>
      <c r="F111" s="186">
        <f t="shared" si="21"/>
        <v>1</v>
      </c>
      <c r="G111" s="48">
        <v>26943.42</v>
      </c>
      <c r="H111" s="86">
        <v>25000</v>
      </c>
      <c r="I111" s="86">
        <v>25000</v>
      </c>
      <c r="J111" s="86">
        <v>25000</v>
      </c>
      <c r="K111" s="86">
        <v>25000</v>
      </c>
      <c r="L111" s="211">
        <v>60000</v>
      </c>
      <c r="M111" s="190">
        <f t="shared" si="22"/>
        <v>2.4</v>
      </c>
    </row>
    <row r="112" spans="1:13" x14ac:dyDescent="0.2">
      <c r="A112" s="126"/>
      <c r="B112" s="161">
        <v>11</v>
      </c>
      <c r="C112" s="46" t="s">
        <v>224</v>
      </c>
      <c r="D112" s="48">
        <v>28053.08</v>
      </c>
      <c r="E112" s="48">
        <v>18000</v>
      </c>
      <c r="F112" s="186">
        <f t="shared" si="21"/>
        <v>1</v>
      </c>
      <c r="G112" s="48">
        <v>16967.990000000002</v>
      </c>
      <c r="H112" s="86">
        <v>18000</v>
      </c>
      <c r="I112" s="86">
        <v>18000</v>
      </c>
      <c r="J112" s="86">
        <v>18000</v>
      </c>
      <c r="K112" s="86">
        <v>18000</v>
      </c>
      <c r="L112" s="211">
        <v>18000</v>
      </c>
      <c r="M112" s="190">
        <f t="shared" si="22"/>
        <v>1</v>
      </c>
    </row>
    <row r="113" spans="1:13" x14ac:dyDescent="0.2">
      <c r="A113" s="126"/>
      <c r="B113" s="162" t="s">
        <v>203</v>
      </c>
      <c r="C113" s="46" t="s">
        <v>243</v>
      </c>
      <c r="D113" s="48">
        <v>313600</v>
      </c>
      <c r="E113" s="48">
        <v>120000</v>
      </c>
      <c r="F113" s="186">
        <f t="shared" si="21"/>
        <v>1.6873499999999999</v>
      </c>
      <c r="G113" s="48">
        <v>102601.82</v>
      </c>
      <c r="H113" s="86">
        <v>202482</v>
      </c>
      <c r="I113" s="86">
        <v>202482</v>
      </c>
      <c r="J113" s="86">
        <v>202482</v>
      </c>
      <c r="K113" s="86">
        <v>202482</v>
      </c>
      <c r="L113" s="211">
        <v>180000</v>
      </c>
      <c r="M113" s="190">
        <f t="shared" si="22"/>
        <v>0.88896790825851191</v>
      </c>
    </row>
    <row r="114" spans="1:13" x14ac:dyDescent="0.2">
      <c r="A114" s="126"/>
      <c r="B114" s="162" t="s">
        <v>204</v>
      </c>
      <c r="C114" s="46" t="s">
        <v>312</v>
      </c>
      <c r="D114" s="48">
        <v>95333.33</v>
      </c>
      <c r="E114" s="48">
        <v>0</v>
      </c>
      <c r="F114" s="186">
        <v>0</v>
      </c>
      <c r="G114" s="48">
        <v>0</v>
      </c>
      <c r="H114" s="86">
        <v>0</v>
      </c>
      <c r="I114" s="86">
        <v>0</v>
      </c>
      <c r="J114" s="86">
        <v>0</v>
      </c>
      <c r="K114" s="86">
        <v>0</v>
      </c>
      <c r="L114" s="211">
        <v>35000</v>
      </c>
      <c r="M114" s="190">
        <v>0</v>
      </c>
    </row>
    <row r="115" spans="1:13" x14ac:dyDescent="0.2">
      <c r="A115" s="126"/>
      <c r="B115" s="162"/>
      <c r="C115" s="46" t="s">
        <v>300</v>
      </c>
      <c r="D115" s="48">
        <v>0</v>
      </c>
      <c r="E115" s="48"/>
      <c r="F115" s="186"/>
      <c r="G115" s="48">
        <v>0</v>
      </c>
      <c r="H115" s="86">
        <v>0</v>
      </c>
      <c r="I115" s="86">
        <v>0</v>
      </c>
      <c r="J115" s="197">
        <v>0</v>
      </c>
      <c r="K115" s="197">
        <v>30000</v>
      </c>
      <c r="L115" s="211">
        <v>30000</v>
      </c>
      <c r="M115" s="190">
        <v>0</v>
      </c>
    </row>
    <row r="116" spans="1:13" x14ac:dyDescent="0.2">
      <c r="A116" s="126"/>
      <c r="B116" s="161">
        <v>14</v>
      </c>
      <c r="C116" s="46" t="s">
        <v>223</v>
      </c>
      <c r="D116" s="48">
        <v>8500</v>
      </c>
      <c r="E116" s="48">
        <v>15000</v>
      </c>
      <c r="F116" s="186">
        <f>H116/E116</f>
        <v>1</v>
      </c>
      <c r="G116" s="48">
        <v>14936</v>
      </c>
      <c r="H116" s="86">
        <v>15000</v>
      </c>
      <c r="I116" s="86">
        <v>15000</v>
      </c>
      <c r="J116" s="197">
        <v>20194</v>
      </c>
      <c r="K116" s="197">
        <v>20194</v>
      </c>
      <c r="L116" s="211">
        <v>20194</v>
      </c>
      <c r="M116" s="190">
        <f t="shared" si="22"/>
        <v>1.3462666666666667</v>
      </c>
    </row>
    <row r="117" spans="1:13" x14ac:dyDescent="0.2">
      <c r="A117" s="126"/>
      <c r="B117" s="161">
        <v>15</v>
      </c>
      <c r="C117" s="46" t="s">
        <v>234</v>
      </c>
      <c r="D117" s="48">
        <v>32032.92</v>
      </c>
      <c r="E117" s="48">
        <v>18000</v>
      </c>
      <c r="F117" s="186">
        <f>H117/E117</f>
        <v>0</v>
      </c>
      <c r="G117" s="48">
        <v>0</v>
      </c>
      <c r="H117" s="86">
        <v>0</v>
      </c>
      <c r="I117" s="86">
        <v>0</v>
      </c>
      <c r="J117" s="86">
        <v>0</v>
      </c>
      <c r="K117" s="86">
        <v>0</v>
      </c>
      <c r="L117" s="211">
        <v>0</v>
      </c>
      <c r="M117" s="190">
        <v>0</v>
      </c>
    </row>
    <row r="118" spans="1:13" x14ac:dyDescent="0.2">
      <c r="A118" s="126"/>
      <c r="B118" s="161">
        <v>16</v>
      </c>
      <c r="C118" s="46" t="s">
        <v>206</v>
      </c>
      <c r="D118" s="48">
        <v>445034.86</v>
      </c>
      <c r="E118" s="64">
        <v>0</v>
      </c>
      <c r="F118" s="186">
        <v>0</v>
      </c>
      <c r="G118" s="64">
        <v>0</v>
      </c>
      <c r="H118" s="86">
        <v>0</v>
      </c>
      <c r="I118" s="86">
        <v>0</v>
      </c>
      <c r="J118" s="86">
        <v>0</v>
      </c>
      <c r="K118" s="86">
        <v>0</v>
      </c>
      <c r="L118" s="211">
        <v>0</v>
      </c>
      <c r="M118" s="190">
        <v>0</v>
      </c>
    </row>
    <row r="119" spans="1:13" x14ac:dyDescent="0.2">
      <c r="A119" s="126"/>
      <c r="B119" s="161">
        <v>17</v>
      </c>
      <c r="C119" s="46" t="s">
        <v>214</v>
      </c>
      <c r="D119" s="48">
        <v>17441.650000000001</v>
      </c>
      <c r="E119" s="48">
        <v>18000</v>
      </c>
      <c r="F119" s="186">
        <f t="shared" ref="F119:F126" si="25">H119/E119</f>
        <v>1</v>
      </c>
      <c r="G119" s="48">
        <v>15025.35</v>
      </c>
      <c r="H119" s="86">
        <v>18000</v>
      </c>
      <c r="I119" s="86">
        <v>18000</v>
      </c>
      <c r="J119" s="86">
        <v>18000</v>
      </c>
      <c r="K119" s="86">
        <v>18000</v>
      </c>
      <c r="L119" s="211">
        <v>18000</v>
      </c>
      <c r="M119" s="190">
        <f t="shared" si="22"/>
        <v>1</v>
      </c>
    </row>
    <row r="120" spans="1:13" x14ac:dyDescent="0.2">
      <c r="A120" s="126"/>
      <c r="B120" s="162" t="s">
        <v>205</v>
      </c>
      <c r="C120" s="46" t="s">
        <v>186</v>
      </c>
      <c r="D120" s="48">
        <v>156360.24</v>
      </c>
      <c r="E120" s="64">
        <v>90000</v>
      </c>
      <c r="F120" s="186">
        <f t="shared" si="25"/>
        <v>1</v>
      </c>
      <c r="G120" s="64">
        <v>70717.61</v>
      </c>
      <c r="H120" s="86">
        <v>90000</v>
      </c>
      <c r="I120" s="86">
        <v>90000</v>
      </c>
      <c r="J120" s="86">
        <v>90000</v>
      </c>
      <c r="K120" s="86">
        <v>90000</v>
      </c>
      <c r="L120" s="211">
        <v>65000</v>
      </c>
      <c r="M120" s="190">
        <f t="shared" si="22"/>
        <v>0.72222222222222221</v>
      </c>
    </row>
    <row r="121" spans="1:13" x14ac:dyDescent="0.2">
      <c r="A121" s="126"/>
      <c r="B121" s="162" t="s">
        <v>222</v>
      </c>
      <c r="C121" s="46" t="s">
        <v>121</v>
      </c>
      <c r="D121" s="48">
        <v>2816</v>
      </c>
      <c r="E121" s="48">
        <v>12000</v>
      </c>
      <c r="F121" s="186">
        <f t="shared" si="25"/>
        <v>1</v>
      </c>
      <c r="G121" s="48">
        <v>13024</v>
      </c>
      <c r="H121" s="86">
        <v>12000</v>
      </c>
      <c r="I121" s="86">
        <v>12000</v>
      </c>
      <c r="J121" s="197">
        <v>18000</v>
      </c>
      <c r="K121" s="197">
        <v>18000</v>
      </c>
      <c r="L121" s="211">
        <v>18000</v>
      </c>
      <c r="M121" s="190">
        <f t="shared" si="22"/>
        <v>1.5</v>
      </c>
    </row>
    <row r="122" spans="1:13" x14ac:dyDescent="0.2">
      <c r="A122" s="126"/>
      <c r="B122" s="161">
        <v>20</v>
      </c>
      <c r="C122" s="46" t="s">
        <v>51</v>
      </c>
      <c r="D122" s="48">
        <v>9209</v>
      </c>
      <c r="E122" s="48">
        <v>5000</v>
      </c>
      <c r="F122" s="186">
        <f t="shared" si="25"/>
        <v>2</v>
      </c>
      <c r="G122" s="48">
        <v>3551</v>
      </c>
      <c r="H122" s="86">
        <v>10000</v>
      </c>
      <c r="I122" s="86">
        <v>10000</v>
      </c>
      <c r="J122" s="86">
        <v>10000</v>
      </c>
      <c r="K122" s="86">
        <v>10000</v>
      </c>
      <c r="L122" s="211">
        <v>10000</v>
      </c>
      <c r="M122" s="190">
        <f t="shared" si="22"/>
        <v>1</v>
      </c>
    </row>
    <row r="123" spans="1:13" x14ac:dyDescent="0.2">
      <c r="A123" s="126"/>
      <c r="B123" s="161">
        <v>21</v>
      </c>
      <c r="C123" s="46" t="s">
        <v>182</v>
      </c>
      <c r="D123" s="48">
        <v>4902</v>
      </c>
      <c r="E123" s="48">
        <v>10000</v>
      </c>
      <c r="F123" s="186">
        <f t="shared" si="25"/>
        <v>3</v>
      </c>
      <c r="G123" s="48">
        <v>7662</v>
      </c>
      <c r="H123" s="86">
        <v>30000</v>
      </c>
      <c r="I123" s="205">
        <v>10000</v>
      </c>
      <c r="J123" s="205">
        <v>10000</v>
      </c>
      <c r="K123" s="205">
        <v>10000</v>
      </c>
      <c r="L123" s="211">
        <v>10000</v>
      </c>
      <c r="M123" s="190">
        <f t="shared" si="22"/>
        <v>0.33333333333333331</v>
      </c>
    </row>
    <row r="124" spans="1:13" x14ac:dyDescent="0.2">
      <c r="A124" s="126"/>
      <c r="B124" s="161">
        <v>22</v>
      </c>
      <c r="C124" s="46" t="s">
        <v>242</v>
      </c>
      <c r="D124" s="48">
        <v>47636</v>
      </c>
      <c r="E124" s="64">
        <v>10000</v>
      </c>
      <c r="F124" s="186">
        <f t="shared" si="25"/>
        <v>2</v>
      </c>
      <c r="G124" s="64">
        <v>9568</v>
      </c>
      <c r="H124" s="86">
        <v>20000</v>
      </c>
      <c r="I124" s="86">
        <v>20000</v>
      </c>
      <c r="J124" s="86">
        <v>20000</v>
      </c>
      <c r="K124" s="86">
        <v>20000</v>
      </c>
      <c r="L124" s="211">
        <v>20000</v>
      </c>
      <c r="M124" s="190">
        <f t="shared" si="22"/>
        <v>1</v>
      </c>
    </row>
    <row r="125" spans="1:13" x14ac:dyDescent="0.2">
      <c r="A125" s="126"/>
      <c r="B125" s="161">
        <v>23</v>
      </c>
      <c r="C125" s="46" t="s">
        <v>310</v>
      </c>
      <c r="D125" s="48">
        <v>129576.8</v>
      </c>
      <c r="E125" s="64">
        <v>72980</v>
      </c>
      <c r="F125" s="186">
        <f t="shared" si="25"/>
        <v>1.0002740476842971</v>
      </c>
      <c r="G125" s="64">
        <v>57600</v>
      </c>
      <c r="H125" s="86">
        <v>73000</v>
      </c>
      <c r="I125" s="86">
        <v>73000</v>
      </c>
      <c r="J125" s="86">
        <v>73000</v>
      </c>
      <c r="K125" s="86">
        <v>73000</v>
      </c>
      <c r="L125" s="211">
        <v>73000</v>
      </c>
      <c r="M125" s="190">
        <f t="shared" si="22"/>
        <v>1</v>
      </c>
    </row>
    <row r="126" spans="1:13" x14ac:dyDescent="0.2">
      <c r="A126" s="126"/>
      <c r="B126" s="161">
        <v>24</v>
      </c>
      <c r="C126" s="46" t="s">
        <v>187</v>
      </c>
      <c r="D126" s="48">
        <v>34918.5</v>
      </c>
      <c r="E126" s="64">
        <v>25000</v>
      </c>
      <c r="F126" s="186">
        <f t="shared" si="25"/>
        <v>2</v>
      </c>
      <c r="G126" s="64">
        <v>36000</v>
      </c>
      <c r="H126" s="86">
        <v>50000</v>
      </c>
      <c r="I126" s="205">
        <v>70000</v>
      </c>
      <c r="J126" s="205">
        <v>70000</v>
      </c>
      <c r="K126" s="205">
        <v>70000</v>
      </c>
      <c r="L126" s="211">
        <v>95000</v>
      </c>
      <c r="M126" s="190">
        <f t="shared" si="22"/>
        <v>1.9</v>
      </c>
    </row>
    <row r="127" spans="1:13" x14ac:dyDescent="0.2">
      <c r="A127" s="126"/>
      <c r="B127" s="161">
        <v>25</v>
      </c>
      <c r="C127" s="46" t="s">
        <v>299</v>
      </c>
      <c r="D127" s="48">
        <v>79637</v>
      </c>
      <c r="E127" s="48">
        <v>25000</v>
      </c>
      <c r="F127" s="186">
        <v>0</v>
      </c>
      <c r="G127" s="48">
        <v>0</v>
      </c>
      <c r="H127" s="86">
        <v>30000</v>
      </c>
      <c r="I127" s="205">
        <v>0</v>
      </c>
      <c r="J127" s="202">
        <v>65000</v>
      </c>
      <c r="K127" s="202">
        <v>65000</v>
      </c>
      <c r="L127" s="211">
        <v>65000</v>
      </c>
      <c r="M127" s="190">
        <f t="shared" si="22"/>
        <v>2.1666666666666665</v>
      </c>
    </row>
    <row r="128" spans="1:13" x14ac:dyDescent="0.2">
      <c r="A128" s="126"/>
      <c r="B128" s="161">
        <v>26</v>
      </c>
      <c r="C128" s="46" t="s">
        <v>237</v>
      </c>
      <c r="D128" s="48">
        <v>0</v>
      </c>
      <c r="E128" s="64">
        <v>10000</v>
      </c>
      <c r="F128" s="186">
        <f>H128/E128</f>
        <v>5</v>
      </c>
      <c r="G128" s="64">
        <v>9000</v>
      </c>
      <c r="H128" s="86">
        <v>50000</v>
      </c>
      <c r="I128" s="205">
        <v>5000</v>
      </c>
      <c r="J128" s="202">
        <v>10000</v>
      </c>
      <c r="K128" s="202">
        <v>10000</v>
      </c>
      <c r="L128" s="211">
        <v>10000</v>
      </c>
      <c r="M128" s="190">
        <f t="shared" si="22"/>
        <v>0.2</v>
      </c>
    </row>
    <row r="129" spans="1:13" x14ac:dyDescent="0.2">
      <c r="A129" s="126"/>
      <c r="B129" s="161">
        <v>27</v>
      </c>
      <c r="C129" s="46" t="s">
        <v>273</v>
      </c>
      <c r="D129" s="48">
        <v>0</v>
      </c>
      <c r="E129" s="48">
        <v>130000</v>
      </c>
      <c r="F129" s="186">
        <f>H129/E129</f>
        <v>1.9230769230769231</v>
      </c>
      <c r="G129" s="48">
        <v>137578.12</v>
      </c>
      <c r="H129" s="86">
        <v>250000</v>
      </c>
      <c r="I129" s="205">
        <v>90000</v>
      </c>
      <c r="J129" s="205">
        <v>90000</v>
      </c>
      <c r="K129" s="205">
        <v>90000</v>
      </c>
      <c r="L129" s="211">
        <v>0</v>
      </c>
      <c r="M129" s="190">
        <f t="shared" si="22"/>
        <v>0</v>
      </c>
    </row>
    <row r="130" spans="1:13" x14ac:dyDescent="0.2">
      <c r="A130" s="126"/>
      <c r="B130" s="161">
        <v>28</v>
      </c>
      <c r="C130" s="46" t="s">
        <v>235</v>
      </c>
      <c r="D130" s="48">
        <v>0</v>
      </c>
      <c r="E130" s="48">
        <v>70000</v>
      </c>
      <c r="F130" s="186">
        <f>H130/E130</f>
        <v>0</v>
      </c>
      <c r="G130" s="48">
        <v>70000</v>
      </c>
      <c r="H130" s="86">
        <v>0</v>
      </c>
      <c r="I130" s="86">
        <v>0</v>
      </c>
      <c r="J130" s="86">
        <v>0</v>
      </c>
      <c r="K130" s="86">
        <v>0</v>
      </c>
      <c r="L130" s="211">
        <v>0</v>
      </c>
      <c r="M130" s="190">
        <v>0</v>
      </c>
    </row>
    <row r="131" spans="1:13" x14ac:dyDescent="0.2">
      <c r="A131" s="126"/>
      <c r="B131" s="161">
        <v>29</v>
      </c>
      <c r="C131" s="46" t="s">
        <v>280</v>
      </c>
      <c r="D131" s="48">
        <v>0</v>
      </c>
      <c r="E131" s="64">
        <v>0</v>
      </c>
      <c r="F131" s="186">
        <v>0</v>
      </c>
      <c r="G131" s="64">
        <v>0</v>
      </c>
      <c r="H131" s="86">
        <v>70000</v>
      </c>
      <c r="I131" s="205">
        <v>0</v>
      </c>
      <c r="J131" s="205">
        <v>0</v>
      </c>
      <c r="K131" s="205">
        <v>0</v>
      </c>
      <c r="L131" s="211">
        <v>0</v>
      </c>
      <c r="M131" s="190">
        <f t="shared" si="22"/>
        <v>0</v>
      </c>
    </row>
    <row r="132" spans="1:13" x14ac:dyDescent="0.2">
      <c r="A132" s="126"/>
      <c r="B132" s="161">
        <v>30</v>
      </c>
      <c r="C132" s="46" t="s">
        <v>275</v>
      </c>
      <c r="D132" s="48">
        <v>0</v>
      </c>
      <c r="E132" s="64">
        <v>0</v>
      </c>
      <c r="F132" s="186">
        <v>0</v>
      </c>
      <c r="G132" s="64">
        <v>0</v>
      </c>
      <c r="H132" s="86">
        <v>95000</v>
      </c>
      <c r="I132" s="205">
        <v>15000</v>
      </c>
      <c r="J132" s="205">
        <v>15000</v>
      </c>
      <c r="K132" s="205">
        <v>15000</v>
      </c>
      <c r="L132" s="211">
        <v>15000</v>
      </c>
      <c r="M132" s="190">
        <f t="shared" si="22"/>
        <v>0.15789473684210525</v>
      </c>
    </row>
    <row r="133" spans="1:13" x14ac:dyDescent="0.2">
      <c r="A133" s="126"/>
      <c r="B133" s="161">
        <v>31</v>
      </c>
      <c r="C133" s="46" t="s">
        <v>276</v>
      </c>
      <c r="D133" s="48">
        <v>0</v>
      </c>
      <c r="E133" s="64">
        <v>0</v>
      </c>
      <c r="F133" s="186">
        <v>0</v>
      </c>
      <c r="G133" s="64">
        <v>0</v>
      </c>
      <c r="H133" s="86">
        <v>150000</v>
      </c>
      <c r="I133" s="205">
        <v>0</v>
      </c>
      <c r="J133" s="205">
        <v>0</v>
      </c>
      <c r="K133" s="205">
        <v>0</v>
      </c>
      <c r="L133" s="211">
        <v>0</v>
      </c>
      <c r="M133" s="190">
        <f t="shared" si="22"/>
        <v>0</v>
      </c>
    </row>
    <row r="134" spans="1:13" x14ac:dyDescent="0.2">
      <c r="A134" s="126"/>
      <c r="B134" s="161">
        <v>32</v>
      </c>
      <c r="C134" s="46" t="s">
        <v>226</v>
      </c>
      <c r="D134" s="48">
        <v>63482.5</v>
      </c>
      <c r="E134" s="64">
        <v>0</v>
      </c>
      <c r="F134" s="186">
        <v>0</v>
      </c>
      <c r="G134" s="64">
        <v>0</v>
      </c>
      <c r="H134" s="86"/>
      <c r="I134" s="86"/>
      <c r="J134" s="86"/>
      <c r="K134" s="86"/>
      <c r="L134" s="211"/>
      <c r="M134" s="190">
        <v>0</v>
      </c>
    </row>
    <row r="135" spans="1:13" x14ac:dyDescent="0.2">
      <c r="A135" s="126"/>
      <c r="B135" s="161"/>
      <c r="C135" s="46" t="s">
        <v>301</v>
      </c>
      <c r="D135" s="48"/>
      <c r="E135" s="64"/>
      <c r="F135" s="186"/>
      <c r="G135" s="64"/>
      <c r="H135" s="86"/>
      <c r="I135" s="86"/>
      <c r="J135" s="86"/>
      <c r="K135" s="86">
        <v>198000</v>
      </c>
      <c r="L135" s="211">
        <v>178500</v>
      </c>
      <c r="M135" s="190">
        <v>0</v>
      </c>
    </row>
    <row r="136" spans="1:13" x14ac:dyDescent="0.2">
      <c r="A136" s="126"/>
      <c r="B136" s="161">
        <v>33</v>
      </c>
      <c r="C136" s="46" t="s">
        <v>266</v>
      </c>
      <c r="D136" s="48">
        <v>0</v>
      </c>
      <c r="E136" s="64">
        <v>35000</v>
      </c>
      <c r="F136" s="186">
        <f>H136/E136</f>
        <v>0</v>
      </c>
      <c r="G136" s="64">
        <v>35000</v>
      </c>
      <c r="H136" s="86">
        <v>0</v>
      </c>
      <c r="I136" s="86">
        <v>0</v>
      </c>
      <c r="J136" s="86">
        <v>0</v>
      </c>
      <c r="K136" s="86">
        <v>0</v>
      </c>
      <c r="L136" s="211">
        <v>0</v>
      </c>
      <c r="M136" s="190">
        <v>0</v>
      </c>
    </row>
    <row r="137" spans="1:13" x14ac:dyDescent="0.2">
      <c r="A137" s="126"/>
      <c r="B137" s="161"/>
      <c r="C137" s="46" t="s">
        <v>297</v>
      </c>
      <c r="D137" s="48">
        <v>0</v>
      </c>
      <c r="E137" s="64"/>
      <c r="F137" s="186"/>
      <c r="G137" s="64">
        <v>0</v>
      </c>
      <c r="H137" s="86">
        <v>0</v>
      </c>
      <c r="I137" s="205">
        <v>36000</v>
      </c>
      <c r="J137" s="205">
        <v>36000</v>
      </c>
      <c r="K137" s="205">
        <v>36000</v>
      </c>
      <c r="L137" s="211">
        <v>36000</v>
      </c>
      <c r="M137" s="190">
        <v>0</v>
      </c>
    </row>
    <row r="138" spans="1:13" x14ac:dyDescent="0.2">
      <c r="A138" s="126"/>
      <c r="B138" s="161"/>
      <c r="C138" s="46" t="s">
        <v>298</v>
      </c>
      <c r="D138" s="48">
        <v>0</v>
      </c>
      <c r="E138" s="64"/>
      <c r="F138" s="186"/>
      <c r="G138" s="64">
        <v>0</v>
      </c>
      <c r="H138" s="86">
        <v>0</v>
      </c>
      <c r="I138" s="205">
        <v>86500</v>
      </c>
      <c r="J138" s="205">
        <v>86500</v>
      </c>
      <c r="K138" s="205">
        <v>86500</v>
      </c>
      <c r="L138" s="211">
        <v>86500</v>
      </c>
      <c r="M138" s="190">
        <v>0</v>
      </c>
    </row>
    <row r="139" spans="1:13" x14ac:dyDescent="0.2">
      <c r="A139" s="126"/>
      <c r="B139" s="161">
        <v>34</v>
      </c>
      <c r="C139" s="46" t="s">
        <v>238</v>
      </c>
      <c r="D139" s="48">
        <v>0</v>
      </c>
      <c r="E139" s="64">
        <v>0</v>
      </c>
      <c r="F139" s="186">
        <v>0</v>
      </c>
      <c r="G139" s="64">
        <v>0</v>
      </c>
      <c r="H139" s="86">
        <v>20000</v>
      </c>
      <c r="I139" s="205">
        <v>53300</v>
      </c>
      <c r="J139" s="205">
        <v>53300</v>
      </c>
      <c r="K139" s="205">
        <v>53300</v>
      </c>
      <c r="L139" s="211">
        <v>53300</v>
      </c>
      <c r="M139" s="190">
        <f t="shared" si="22"/>
        <v>2.665</v>
      </c>
    </row>
    <row r="140" spans="1:13" x14ac:dyDescent="0.2">
      <c r="A140" s="126"/>
      <c r="B140" s="161">
        <v>35</v>
      </c>
      <c r="C140" s="46" t="s">
        <v>239</v>
      </c>
      <c r="D140" s="48">
        <v>0</v>
      </c>
      <c r="E140" s="64">
        <v>126000</v>
      </c>
      <c r="F140" s="186">
        <f t="shared" ref="F140:F152" si="26">H140/E140</f>
        <v>0.35714285714285715</v>
      </c>
      <c r="G140" s="64">
        <v>69500</v>
      </c>
      <c r="H140" s="86">
        <v>45000</v>
      </c>
      <c r="I140" s="205">
        <v>0</v>
      </c>
      <c r="J140" s="205">
        <v>0</v>
      </c>
      <c r="K140" s="205">
        <v>0</v>
      </c>
      <c r="L140" s="211">
        <v>0</v>
      </c>
      <c r="M140" s="190">
        <f t="shared" ref="M140:M203" si="27">L140/H140</f>
        <v>0</v>
      </c>
    </row>
    <row r="141" spans="1:13" x14ac:dyDescent="0.2">
      <c r="A141" s="126"/>
      <c r="B141" s="161">
        <v>37</v>
      </c>
      <c r="C141" s="46" t="s">
        <v>267</v>
      </c>
      <c r="D141" s="48">
        <v>0</v>
      </c>
      <c r="E141" s="64">
        <v>45000</v>
      </c>
      <c r="F141" s="186">
        <f t="shared" si="26"/>
        <v>0</v>
      </c>
      <c r="G141" s="64">
        <v>45000</v>
      </c>
      <c r="H141" s="86">
        <v>0</v>
      </c>
      <c r="I141" s="86">
        <v>0</v>
      </c>
      <c r="J141" s="86">
        <v>0</v>
      </c>
      <c r="K141" s="86">
        <v>0</v>
      </c>
      <c r="L141" s="211">
        <v>0</v>
      </c>
      <c r="M141" s="190">
        <v>0</v>
      </c>
    </row>
    <row r="142" spans="1:13" ht="13.5" thickBot="1" x14ac:dyDescent="0.25">
      <c r="A142" s="138"/>
      <c r="B142" s="163">
        <v>38</v>
      </c>
      <c r="C142" s="159" t="s">
        <v>236</v>
      </c>
      <c r="D142" s="90">
        <v>30450</v>
      </c>
      <c r="E142" s="90">
        <v>50000</v>
      </c>
      <c r="F142" s="187">
        <f t="shared" si="26"/>
        <v>1</v>
      </c>
      <c r="G142" s="90">
        <v>49700</v>
      </c>
      <c r="H142" s="100">
        <v>50000</v>
      </c>
      <c r="I142" s="100">
        <v>50000</v>
      </c>
      <c r="J142" s="100">
        <v>50000</v>
      </c>
      <c r="K142" s="100">
        <v>50000</v>
      </c>
      <c r="L142" s="217">
        <v>50000</v>
      </c>
      <c r="M142" s="191">
        <f t="shared" si="27"/>
        <v>1</v>
      </c>
    </row>
    <row r="143" spans="1:13" ht="13.5" thickBot="1" x14ac:dyDescent="0.25">
      <c r="A143" s="131" t="s">
        <v>140</v>
      </c>
      <c r="B143" s="164"/>
      <c r="C143" s="154" t="s">
        <v>75</v>
      </c>
      <c r="D143" s="85">
        <f>SUM(D144:D177)</f>
        <v>2958382.6699999995</v>
      </c>
      <c r="E143" s="85">
        <f>SUM(E144:E177)</f>
        <v>2849450</v>
      </c>
      <c r="F143" s="188">
        <f t="shared" si="26"/>
        <v>1.298127708856095</v>
      </c>
      <c r="G143" s="85">
        <f t="shared" ref="G143:K143" si="28">SUM(G144:G177)</f>
        <v>2961105.4999999995</v>
      </c>
      <c r="H143" s="104">
        <f t="shared" si="28"/>
        <v>3698950</v>
      </c>
      <c r="I143" s="104">
        <f t="shared" si="28"/>
        <v>3664950</v>
      </c>
      <c r="J143" s="104">
        <f t="shared" si="28"/>
        <v>3516950</v>
      </c>
      <c r="K143" s="104">
        <f t="shared" si="28"/>
        <v>3516950</v>
      </c>
      <c r="L143" s="219">
        <f t="shared" ref="L143" si="29">SUM(L144:L177)</f>
        <v>3473950</v>
      </c>
      <c r="M143" s="223">
        <f t="shared" si="27"/>
        <v>0.93917192716852083</v>
      </c>
    </row>
    <row r="144" spans="1:13" x14ac:dyDescent="0.2">
      <c r="A144" s="165"/>
      <c r="B144" s="160">
        <v>24</v>
      </c>
      <c r="C144" s="156" t="s">
        <v>183</v>
      </c>
      <c r="D144" s="88">
        <v>16326.25</v>
      </c>
      <c r="E144" s="88">
        <v>15000</v>
      </c>
      <c r="F144" s="190">
        <f t="shared" si="26"/>
        <v>1.3333333333333333</v>
      </c>
      <c r="G144" s="88">
        <v>17635.650000000001</v>
      </c>
      <c r="H144" s="99">
        <v>20000</v>
      </c>
      <c r="I144" s="99">
        <v>20000</v>
      </c>
      <c r="J144" s="99">
        <v>20000</v>
      </c>
      <c r="K144" s="99">
        <v>20000</v>
      </c>
      <c r="L144" s="218">
        <v>20000</v>
      </c>
      <c r="M144" s="190">
        <f t="shared" si="27"/>
        <v>1</v>
      </c>
    </row>
    <row r="145" spans="1:13" x14ac:dyDescent="0.2">
      <c r="A145" s="166"/>
      <c r="B145" s="161">
        <v>25</v>
      </c>
      <c r="C145" s="46" t="s">
        <v>244</v>
      </c>
      <c r="D145" s="48">
        <v>10550</v>
      </c>
      <c r="E145" s="64">
        <v>12000</v>
      </c>
      <c r="F145" s="186">
        <f t="shared" si="26"/>
        <v>1</v>
      </c>
      <c r="G145" s="64">
        <v>550</v>
      </c>
      <c r="H145" s="65">
        <v>12000</v>
      </c>
      <c r="I145" s="65">
        <v>12000</v>
      </c>
      <c r="J145" s="65">
        <v>12000</v>
      </c>
      <c r="K145" s="65">
        <v>12000</v>
      </c>
      <c r="L145" s="211">
        <v>12000</v>
      </c>
      <c r="M145" s="190">
        <f t="shared" si="27"/>
        <v>1</v>
      </c>
    </row>
    <row r="146" spans="1:13" x14ac:dyDescent="0.2">
      <c r="A146" s="126"/>
      <c r="B146" s="161">
        <v>26</v>
      </c>
      <c r="C146" s="46" t="s">
        <v>233</v>
      </c>
      <c r="D146" s="48">
        <v>144074.13</v>
      </c>
      <c r="E146" s="64">
        <v>180000</v>
      </c>
      <c r="F146" s="186">
        <f t="shared" si="26"/>
        <v>1</v>
      </c>
      <c r="G146" s="64">
        <v>328204.57</v>
      </c>
      <c r="H146" s="86">
        <v>180000</v>
      </c>
      <c r="I146" s="86">
        <v>180000</v>
      </c>
      <c r="J146" s="197">
        <v>150000</v>
      </c>
      <c r="K146" s="197">
        <v>150000</v>
      </c>
      <c r="L146" s="211">
        <v>190000</v>
      </c>
      <c r="M146" s="190">
        <f t="shared" si="27"/>
        <v>1.0555555555555556</v>
      </c>
    </row>
    <row r="147" spans="1:13" x14ac:dyDescent="0.2">
      <c r="A147" s="126"/>
      <c r="B147" s="161">
        <v>27</v>
      </c>
      <c r="C147" s="46" t="s">
        <v>289</v>
      </c>
      <c r="D147" s="48">
        <v>94000</v>
      </c>
      <c r="E147" s="64">
        <v>95000</v>
      </c>
      <c r="F147" s="186">
        <f t="shared" si="26"/>
        <v>0.75789473684210529</v>
      </c>
      <c r="G147" s="64">
        <v>170698</v>
      </c>
      <c r="H147" s="86">
        <v>72000</v>
      </c>
      <c r="I147" s="86">
        <v>72000</v>
      </c>
      <c r="J147" s="197">
        <v>60000</v>
      </c>
      <c r="K147" s="197">
        <v>60000</v>
      </c>
      <c r="L147" s="211">
        <v>80000</v>
      </c>
      <c r="M147" s="190">
        <f t="shared" si="27"/>
        <v>1.1111111111111112</v>
      </c>
    </row>
    <row r="148" spans="1:13" x14ac:dyDescent="0.2">
      <c r="A148" s="126"/>
      <c r="B148" s="161">
        <v>28</v>
      </c>
      <c r="C148" s="46" t="s">
        <v>290</v>
      </c>
      <c r="D148" s="48">
        <v>83577.72</v>
      </c>
      <c r="E148" s="64">
        <v>210000</v>
      </c>
      <c r="F148" s="186">
        <f t="shared" si="26"/>
        <v>0.42857142857142855</v>
      </c>
      <c r="G148" s="64">
        <v>232531.20000000001</v>
      </c>
      <c r="H148" s="65">
        <v>90000</v>
      </c>
      <c r="I148" s="65">
        <v>90000</v>
      </c>
      <c r="J148" s="198">
        <v>80000</v>
      </c>
      <c r="K148" s="198">
        <v>80000</v>
      </c>
      <c r="L148" s="211">
        <v>60000</v>
      </c>
      <c r="M148" s="190">
        <f t="shared" si="27"/>
        <v>0.66666666666666663</v>
      </c>
    </row>
    <row r="149" spans="1:13" x14ac:dyDescent="0.2">
      <c r="A149" s="167"/>
      <c r="B149" s="161">
        <v>29</v>
      </c>
      <c r="C149" s="46" t="s">
        <v>185</v>
      </c>
      <c r="D149" s="48">
        <v>119400</v>
      </c>
      <c r="E149" s="48">
        <v>41000</v>
      </c>
      <c r="F149" s="186">
        <f t="shared" si="26"/>
        <v>1</v>
      </c>
      <c r="G149" s="48">
        <v>53000</v>
      </c>
      <c r="H149" s="86">
        <v>41000</v>
      </c>
      <c r="I149" s="86">
        <v>41000</v>
      </c>
      <c r="J149" s="197">
        <v>45000</v>
      </c>
      <c r="K149" s="197">
        <v>45000</v>
      </c>
      <c r="L149" s="211">
        <v>45000</v>
      </c>
      <c r="M149" s="190">
        <f t="shared" si="27"/>
        <v>1.0975609756097562</v>
      </c>
    </row>
    <row r="150" spans="1:13" x14ac:dyDescent="0.2">
      <c r="A150" s="167"/>
      <c r="B150" s="161">
        <v>30</v>
      </c>
      <c r="C150" s="46" t="s">
        <v>227</v>
      </c>
      <c r="D150" s="48">
        <v>77254</v>
      </c>
      <c r="E150" s="48">
        <v>163500</v>
      </c>
      <c r="F150" s="186">
        <f t="shared" si="26"/>
        <v>3.1804281345565748</v>
      </c>
      <c r="G150" s="48">
        <v>156122</v>
      </c>
      <c r="H150" s="86">
        <v>520000</v>
      </c>
      <c r="I150" s="86">
        <v>520000</v>
      </c>
      <c r="J150" s="197">
        <v>520000</v>
      </c>
      <c r="K150" s="197">
        <v>520000</v>
      </c>
      <c r="L150" s="211">
        <v>520000</v>
      </c>
      <c r="M150" s="190">
        <f t="shared" si="27"/>
        <v>1</v>
      </c>
    </row>
    <row r="151" spans="1:13" x14ac:dyDescent="0.2">
      <c r="A151" s="167"/>
      <c r="B151" s="161">
        <v>31</v>
      </c>
      <c r="C151" s="46" t="s">
        <v>29</v>
      </c>
      <c r="D151" s="48">
        <v>94024</v>
      </c>
      <c r="E151" s="64">
        <v>50000</v>
      </c>
      <c r="F151" s="186">
        <f t="shared" si="26"/>
        <v>1</v>
      </c>
      <c r="G151" s="64">
        <v>40853</v>
      </c>
      <c r="H151" s="86">
        <v>50000</v>
      </c>
      <c r="I151" s="86">
        <v>50000</v>
      </c>
      <c r="J151" s="197">
        <v>60000</v>
      </c>
      <c r="K151" s="197">
        <v>60000</v>
      </c>
      <c r="L151" s="211">
        <v>40000</v>
      </c>
      <c r="M151" s="190">
        <f t="shared" si="27"/>
        <v>0.8</v>
      </c>
    </row>
    <row r="152" spans="1:13" x14ac:dyDescent="0.2">
      <c r="A152" s="167"/>
      <c r="B152" s="161">
        <v>32</v>
      </c>
      <c r="C152" s="46" t="s">
        <v>291</v>
      </c>
      <c r="D152" s="48">
        <v>142159.51</v>
      </c>
      <c r="E152" s="48">
        <v>155000</v>
      </c>
      <c r="F152" s="186">
        <f t="shared" si="26"/>
        <v>1.096774193548387</v>
      </c>
      <c r="G152" s="48">
        <v>130848.04</v>
      </c>
      <c r="H152" s="86">
        <v>170000</v>
      </c>
      <c r="I152" s="86">
        <v>170000</v>
      </c>
      <c r="J152" s="86">
        <v>170000</v>
      </c>
      <c r="K152" s="86">
        <v>170000</v>
      </c>
      <c r="L152" s="211">
        <v>170000</v>
      </c>
      <c r="M152" s="190">
        <f t="shared" si="27"/>
        <v>1</v>
      </c>
    </row>
    <row r="153" spans="1:13" x14ac:dyDescent="0.2">
      <c r="A153" s="126"/>
      <c r="B153" s="161">
        <v>33</v>
      </c>
      <c r="C153" s="46" t="s">
        <v>249</v>
      </c>
      <c r="D153" s="48">
        <v>58324.5</v>
      </c>
      <c r="E153" s="48">
        <v>0</v>
      </c>
      <c r="F153" s="186">
        <v>0</v>
      </c>
      <c r="G153" s="48">
        <v>8544</v>
      </c>
      <c r="H153" s="86">
        <v>100000</v>
      </c>
      <c r="I153" s="205">
        <v>46000</v>
      </c>
      <c r="J153" s="202">
        <v>66000</v>
      </c>
      <c r="K153" s="202">
        <v>66000</v>
      </c>
      <c r="L153" s="211">
        <v>66000</v>
      </c>
      <c r="M153" s="190">
        <f t="shared" si="27"/>
        <v>0.66</v>
      </c>
    </row>
    <row r="154" spans="1:13" x14ac:dyDescent="0.2">
      <c r="A154" s="126"/>
      <c r="B154" s="161">
        <v>34</v>
      </c>
      <c r="C154" s="46" t="s">
        <v>246</v>
      </c>
      <c r="D154" s="48">
        <v>66020.58</v>
      </c>
      <c r="E154" s="48">
        <v>70000</v>
      </c>
      <c r="F154" s="186">
        <f t="shared" ref="F154:F172" si="30">H154/E154</f>
        <v>1</v>
      </c>
      <c r="G154" s="48">
        <v>66246.67</v>
      </c>
      <c r="H154" s="86">
        <v>70000</v>
      </c>
      <c r="I154" s="86">
        <v>70000</v>
      </c>
      <c r="J154" s="197">
        <v>75000</v>
      </c>
      <c r="K154" s="197">
        <v>75000</v>
      </c>
      <c r="L154" s="211">
        <v>75000</v>
      </c>
      <c r="M154" s="190">
        <f t="shared" si="27"/>
        <v>1.0714285714285714</v>
      </c>
    </row>
    <row r="155" spans="1:13" x14ac:dyDescent="0.2">
      <c r="A155" s="126"/>
      <c r="B155" s="161">
        <v>35</v>
      </c>
      <c r="C155" s="46" t="s">
        <v>107</v>
      </c>
      <c r="D155" s="48">
        <v>91876</v>
      </c>
      <c r="E155" s="64">
        <v>90000</v>
      </c>
      <c r="F155" s="186">
        <f t="shared" si="30"/>
        <v>1</v>
      </c>
      <c r="G155" s="64">
        <v>100490.47</v>
      </c>
      <c r="H155" s="86">
        <v>90000</v>
      </c>
      <c r="I155" s="86">
        <v>90000</v>
      </c>
      <c r="J155" s="197">
        <v>90000</v>
      </c>
      <c r="K155" s="197">
        <v>90000</v>
      </c>
      <c r="L155" s="211">
        <v>90000</v>
      </c>
      <c r="M155" s="190">
        <f t="shared" si="27"/>
        <v>1</v>
      </c>
    </row>
    <row r="156" spans="1:13" x14ac:dyDescent="0.2">
      <c r="A156" s="126"/>
      <c r="B156" s="161">
        <v>36</v>
      </c>
      <c r="C156" s="46" t="s">
        <v>248</v>
      </c>
      <c r="D156" s="48">
        <v>648392.69999999995</v>
      </c>
      <c r="E156" s="64">
        <v>480000</v>
      </c>
      <c r="F156" s="186">
        <f t="shared" si="30"/>
        <v>1.25</v>
      </c>
      <c r="G156" s="64">
        <v>519715.44</v>
      </c>
      <c r="H156" s="86">
        <v>600000</v>
      </c>
      <c r="I156" s="205">
        <v>600000</v>
      </c>
      <c r="J156" s="202">
        <v>600000</v>
      </c>
      <c r="K156" s="202">
        <v>600000</v>
      </c>
      <c r="L156" s="211">
        <v>600000</v>
      </c>
      <c r="M156" s="190">
        <f t="shared" si="27"/>
        <v>1</v>
      </c>
    </row>
    <row r="157" spans="1:13" x14ac:dyDescent="0.2">
      <c r="A157" s="126"/>
      <c r="B157" s="161">
        <v>37</v>
      </c>
      <c r="C157" s="46" t="s">
        <v>207</v>
      </c>
      <c r="D157" s="48">
        <v>177923.16</v>
      </c>
      <c r="E157" s="64">
        <v>150000</v>
      </c>
      <c r="F157" s="186">
        <f t="shared" si="30"/>
        <v>1.2</v>
      </c>
      <c r="G157" s="64">
        <v>187601.23</v>
      </c>
      <c r="H157" s="86">
        <v>180000</v>
      </c>
      <c r="I157" s="86">
        <v>180000</v>
      </c>
      <c r="J157" s="86">
        <v>180000</v>
      </c>
      <c r="K157" s="86">
        <v>180000</v>
      </c>
      <c r="L157" s="211">
        <v>180000</v>
      </c>
      <c r="M157" s="190">
        <f t="shared" si="27"/>
        <v>1</v>
      </c>
    </row>
    <row r="158" spans="1:13" x14ac:dyDescent="0.2">
      <c r="A158" s="126"/>
      <c r="B158" s="161">
        <v>37</v>
      </c>
      <c r="C158" s="46" t="s">
        <v>95</v>
      </c>
      <c r="D158" s="48">
        <v>132645.54999999999</v>
      </c>
      <c r="E158" s="48">
        <v>130000</v>
      </c>
      <c r="F158" s="186">
        <f t="shared" si="30"/>
        <v>1</v>
      </c>
      <c r="G158" s="48">
        <v>135679.20000000001</v>
      </c>
      <c r="H158" s="86">
        <v>130000</v>
      </c>
      <c r="I158" s="86">
        <v>130000</v>
      </c>
      <c r="J158" s="86">
        <v>130000</v>
      </c>
      <c r="K158" s="86">
        <v>130000</v>
      </c>
      <c r="L158" s="211">
        <v>130000</v>
      </c>
      <c r="M158" s="190">
        <f t="shared" si="27"/>
        <v>1</v>
      </c>
    </row>
    <row r="159" spans="1:13" x14ac:dyDescent="0.2">
      <c r="A159" s="126"/>
      <c r="B159" s="161">
        <v>38</v>
      </c>
      <c r="C159" s="46" t="s">
        <v>94</v>
      </c>
      <c r="D159" s="48">
        <v>6953.65</v>
      </c>
      <c r="E159" s="48">
        <v>10000</v>
      </c>
      <c r="F159" s="186">
        <f t="shared" si="30"/>
        <v>1</v>
      </c>
      <c r="G159" s="48">
        <v>8549.84</v>
      </c>
      <c r="H159" s="86">
        <v>10000</v>
      </c>
      <c r="I159" s="86">
        <v>10000</v>
      </c>
      <c r="J159" s="86">
        <v>10000</v>
      </c>
      <c r="K159" s="86">
        <v>10000</v>
      </c>
      <c r="L159" s="211">
        <v>10000</v>
      </c>
      <c r="M159" s="190">
        <f t="shared" si="27"/>
        <v>1</v>
      </c>
    </row>
    <row r="160" spans="1:13" x14ac:dyDescent="0.2">
      <c r="A160" s="126"/>
      <c r="B160" s="161">
        <v>39</v>
      </c>
      <c r="C160" s="46" t="s">
        <v>108</v>
      </c>
      <c r="D160" s="48">
        <v>86047.6</v>
      </c>
      <c r="E160" s="48">
        <v>85000</v>
      </c>
      <c r="F160" s="186">
        <f t="shared" si="30"/>
        <v>1</v>
      </c>
      <c r="G160" s="48">
        <v>81805.600000000006</v>
      </c>
      <c r="H160" s="86">
        <v>85000</v>
      </c>
      <c r="I160" s="86">
        <v>85000</v>
      </c>
      <c r="J160" s="197">
        <v>108000</v>
      </c>
      <c r="K160" s="197">
        <v>108000</v>
      </c>
      <c r="L160" s="211">
        <v>128000</v>
      </c>
      <c r="M160" s="190">
        <f t="shared" si="27"/>
        <v>1.5058823529411764</v>
      </c>
    </row>
    <row r="161" spans="1:13" x14ac:dyDescent="0.2">
      <c r="A161" s="126"/>
      <c r="B161" s="161">
        <v>40</v>
      </c>
      <c r="C161" s="46" t="s">
        <v>161</v>
      </c>
      <c r="D161" s="48">
        <v>32865</v>
      </c>
      <c r="E161" s="48">
        <v>34950</v>
      </c>
      <c r="F161" s="186">
        <f t="shared" si="30"/>
        <v>1</v>
      </c>
      <c r="G161" s="48">
        <v>30195</v>
      </c>
      <c r="H161" s="86">
        <v>34950</v>
      </c>
      <c r="I161" s="86">
        <v>34950</v>
      </c>
      <c r="J161" s="197">
        <v>34950</v>
      </c>
      <c r="K161" s="197">
        <v>34950</v>
      </c>
      <c r="L161" s="211">
        <v>34950</v>
      </c>
      <c r="M161" s="190">
        <f t="shared" si="27"/>
        <v>1</v>
      </c>
    </row>
    <row r="162" spans="1:13" x14ac:dyDescent="0.2">
      <c r="A162" s="126"/>
      <c r="B162" s="161">
        <v>41</v>
      </c>
      <c r="C162" s="46" t="s">
        <v>132</v>
      </c>
      <c r="D162" s="48">
        <v>42562.8</v>
      </c>
      <c r="E162" s="48">
        <v>43000</v>
      </c>
      <c r="F162" s="186">
        <f t="shared" si="30"/>
        <v>1.0465116279069768</v>
      </c>
      <c r="G162" s="48">
        <v>42562.8</v>
      </c>
      <c r="H162" s="86">
        <v>45000</v>
      </c>
      <c r="I162" s="86">
        <v>45000</v>
      </c>
      <c r="J162" s="197">
        <v>45000</v>
      </c>
      <c r="K162" s="197">
        <v>45000</v>
      </c>
      <c r="L162" s="211">
        <v>45000</v>
      </c>
      <c r="M162" s="190">
        <f t="shared" si="27"/>
        <v>1</v>
      </c>
    </row>
    <row r="163" spans="1:13" x14ac:dyDescent="0.2">
      <c r="A163" s="126"/>
      <c r="B163" s="161">
        <v>42</v>
      </c>
      <c r="C163" s="46" t="s">
        <v>163</v>
      </c>
      <c r="D163" s="48">
        <v>22980</v>
      </c>
      <c r="E163" s="48">
        <v>25000</v>
      </c>
      <c r="F163" s="186">
        <f t="shared" si="30"/>
        <v>1.2</v>
      </c>
      <c r="G163" s="48">
        <v>26050</v>
      </c>
      <c r="H163" s="86">
        <v>30000</v>
      </c>
      <c r="I163" s="86">
        <v>30000</v>
      </c>
      <c r="J163" s="197">
        <v>30000</v>
      </c>
      <c r="K163" s="197">
        <v>30000</v>
      </c>
      <c r="L163" s="211">
        <v>30000</v>
      </c>
      <c r="M163" s="190">
        <f t="shared" si="27"/>
        <v>1</v>
      </c>
    </row>
    <row r="164" spans="1:13" x14ac:dyDescent="0.2">
      <c r="A164" s="126"/>
      <c r="B164" s="161">
        <v>43</v>
      </c>
      <c r="C164" s="46" t="s">
        <v>245</v>
      </c>
      <c r="D164" s="48">
        <v>4750</v>
      </c>
      <c r="E164" s="48">
        <v>10000</v>
      </c>
      <c r="F164" s="186">
        <f t="shared" si="30"/>
        <v>1</v>
      </c>
      <c r="G164" s="48">
        <v>8075</v>
      </c>
      <c r="H164" s="86">
        <v>10000</v>
      </c>
      <c r="I164" s="86">
        <v>10000</v>
      </c>
      <c r="J164" s="197">
        <v>10000</v>
      </c>
      <c r="K164" s="197">
        <v>10000</v>
      </c>
      <c r="L164" s="211">
        <v>10000</v>
      </c>
      <c r="M164" s="190">
        <f t="shared" si="27"/>
        <v>1</v>
      </c>
    </row>
    <row r="165" spans="1:13" x14ac:dyDescent="0.2">
      <c r="A165" s="126"/>
      <c r="B165" s="161">
        <v>44</v>
      </c>
      <c r="C165" s="46" t="s">
        <v>162</v>
      </c>
      <c r="D165" s="48">
        <v>12000</v>
      </c>
      <c r="E165" s="48">
        <v>14000</v>
      </c>
      <c r="F165" s="186">
        <f t="shared" si="30"/>
        <v>1.5714285714285714</v>
      </c>
      <c r="G165" s="48">
        <v>12000</v>
      </c>
      <c r="H165" s="86">
        <v>22000</v>
      </c>
      <c r="I165" s="86">
        <v>22000</v>
      </c>
      <c r="J165" s="197">
        <v>27000</v>
      </c>
      <c r="K165" s="197">
        <v>27000</v>
      </c>
      <c r="L165" s="211">
        <v>27000</v>
      </c>
      <c r="M165" s="190">
        <f t="shared" si="27"/>
        <v>1.2272727272727273</v>
      </c>
    </row>
    <row r="166" spans="1:13" x14ac:dyDescent="0.2">
      <c r="A166" s="126"/>
      <c r="B166" s="161">
        <v>45</v>
      </c>
      <c r="C166" s="46" t="s">
        <v>231</v>
      </c>
      <c r="D166" s="48">
        <v>12558</v>
      </c>
      <c r="E166" s="48">
        <v>12000</v>
      </c>
      <c r="F166" s="186">
        <f t="shared" si="30"/>
        <v>1</v>
      </c>
      <c r="G166" s="48">
        <v>12000</v>
      </c>
      <c r="H166" s="86">
        <v>12000</v>
      </c>
      <c r="I166" s="86">
        <v>12000</v>
      </c>
      <c r="J166" s="197">
        <v>12000</v>
      </c>
      <c r="K166" s="197">
        <v>12000</v>
      </c>
      <c r="L166" s="211">
        <v>12000</v>
      </c>
      <c r="M166" s="190">
        <f t="shared" si="27"/>
        <v>1</v>
      </c>
    </row>
    <row r="167" spans="1:13" x14ac:dyDescent="0.2">
      <c r="A167" s="126"/>
      <c r="B167" s="161">
        <v>46</v>
      </c>
      <c r="C167" s="46" t="s">
        <v>311</v>
      </c>
      <c r="D167" s="48">
        <v>11500</v>
      </c>
      <c r="E167" s="48">
        <v>5000</v>
      </c>
      <c r="F167" s="186">
        <f t="shared" si="30"/>
        <v>1</v>
      </c>
      <c r="G167" s="48">
        <v>5182.88</v>
      </c>
      <c r="H167" s="86">
        <v>5000</v>
      </c>
      <c r="I167" s="86">
        <v>5000</v>
      </c>
      <c r="J167" s="197">
        <v>8000</v>
      </c>
      <c r="K167" s="197">
        <v>8000</v>
      </c>
      <c r="L167" s="211">
        <v>8000</v>
      </c>
      <c r="M167" s="190">
        <f t="shared" si="27"/>
        <v>1.6</v>
      </c>
    </row>
    <row r="168" spans="1:13" x14ac:dyDescent="0.2">
      <c r="A168" s="126"/>
      <c r="B168" s="161">
        <v>47</v>
      </c>
      <c r="C168" s="46" t="s">
        <v>184</v>
      </c>
      <c r="D168" s="48">
        <v>69600</v>
      </c>
      <c r="E168" s="48">
        <v>70000</v>
      </c>
      <c r="F168" s="186">
        <f t="shared" si="30"/>
        <v>1.0714285714285714</v>
      </c>
      <c r="G168" s="48">
        <v>93110</v>
      </c>
      <c r="H168" s="86">
        <v>75000</v>
      </c>
      <c r="I168" s="205">
        <v>95000</v>
      </c>
      <c r="J168" s="202">
        <v>150000</v>
      </c>
      <c r="K168" s="202">
        <v>150000</v>
      </c>
      <c r="L168" s="211">
        <v>70000</v>
      </c>
      <c r="M168" s="190">
        <f t="shared" si="27"/>
        <v>0.93333333333333335</v>
      </c>
    </row>
    <row r="169" spans="1:13" x14ac:dyDescent="0.2">
      <c r="A169" s="126"/>
      <c r="B169" s="161">
        <v>48</v>
      </c>
      <c r="C169" s="46" t="s">
        <v>146</v>
      </c>
      <c r="D169" s="48">
        <v>2500</v>
      </c>
      <c r="E169" s="48">
        <v>10000</v>
      </c>
      <c r="F169" s="186">
        <f t="shared" si="30"/>
        <v>1</v>
      </c>
      <c r="G169" s="48">
        <v>1600</v>
      </c>
      <c r="H169" s="86">
        <v>10000</v>
      </c>
      <c r="I169" s="86">
        <v>10000</v>
      </c>
      <c r="J169" s="197">
        <v>10000</v>
      </c>
      <c r="K169" s="197">
        <v>10000</v>
      </c>
      <c r="L169" s="211">
        <v>10000</v>
      </c>
      <c r="M169" s="190">
        <f t="shared" si="27"/>
        <v>1</v>
      </c>
    </row>
    <row r="170" spans="1:13" x14ac:dyDescent="0.2">
      <c r="A170" s="126"/>
      <c r="B170" s="161">
        <v>49</v>
      </c>
      <c r="C170" s="46" t="s">
        <v>133</v>
      </c>
      <c r="D170" s="48">
        <v>36758.46</v>
      </c>
      <c r="E170" s="48">
        <v>5000</v>
      </c>
      <c r="F170" s="186">
        <f t="shared" si="30"/>
        <v>1</v>
      </c>
      <c r="G170" s="48">
        <v>11670</v>
      </c>
      <c r="H170" s="86">
        <v>5000</v>
      </c>
      <c r="I170" s="86">
        <v>5000</v>
      </c>
      <c r="J170" s="197">
        <v>19000</v>
      </c>
      <c r="K170" s="197">
        <v>19000</v>
      </c>
      <c r="L170" s="211">
        <v>19000</v>
      </c>
      <c r="M170" s="190">
        <f t="shared" si="27"/>
        <v>3.8</v>
      </c>
    </row>
    <row r="171" spans="1:13" x14ac:dyDescent="0.2">
      <c r="A171" s="126"/>
      <c r="B171" s="161">
        <v>50</v>
      </c>
      <c r="C171" s="46" t="s">
        <v>164</v>
      </c>
      <c r="D171" s="48">
        <v>36800</v>
      </c>
      <c r="E171" s="48">
        <v>40000</v>
      </c>
      <c r="F171" s="186">
        <f t="shared" si="30"/>
        <v>1</v>
      </c>
      <c r="G171" s="48">
        <v>32690</v>
      </c>
      <c r="H171" s="86">
        <v>40000</v>
      </c>
      <c r="I171" s="86">
        <v>40000</v>
      </c>
      <c r="J171" s="197">
        <v>40000</v>
      </c>
      <c r="K171" s="197">
        <v>40000</v>
      </c>
      <c r="L171" s="211">
        <v>40000</v>
      </c>
      <c r="M171" s="190">
        <f t="shared" si="27"/>
        <v>1</v>
      </c>
    </row>
    <row r="172" spans="1:13" x14ac:dyDescent="0.2">
      <c r="A172" s="126"/>
      <c r="B172" s="161">
        <v>51</v>
      </c>
      <c r="C172" s="46" t="s">
        <v>210</v>
      </c>
      <c r="D172" s="48">
        <v>484737.8</v>
      </c>
      <c r="E172" s="48">
        <v>380000</v>
      </c>
      <c r="F172" s="186">
        <f t="shared" si="30"/>
        <v>1</v>
      </c>
      <c r="G172" s="48">
        <v>366099.6</v>
      </c>
      <c r="H172" s="86">
        <v>380000</v>
      </c>
      <c r="I172" s="86">
        <v>380000</v>
      </c>
      <c r="J172" s="197">
        <v>380000</v>
      </c>
      <c r="K172" s="197">
        <v>380000</v>
      </c>
      <c r="L172" s="211">
        <v>420000</v>
      </c>
      <c r="M172" s="190">
        <f t="shared" si="27"/>
        <v>1.1052631578947369</v>
      </c>
    </row>
    <row r="173" spans="1:13" x14ac:dyDescent="0.2">
      <c r="A173" s="126"/>
      <c r="B173" s="161">
        <v>52</v>
      </c>
      <c r="C173" s="46" t="s">
        <v>281</v>
      </c>
      <c r="D173" s="48">
        <v>0</v>
      </c>
      <c r="E173" s="48">
        <v>0</v>
      </c>
      <c r="F173" s="186">
        <v>0</v>
      </c>
      <c r="G173" s="48">
        <v>0</v>
      </c>
      <c r="H173" s="86">
        <v>250000</v>
      </c>
      <c r="I173" s="86">
        <v>250000</v>
      </c>
      <c r="J173" s="197">
        <v>98000</v>
      </c>
      <c r="K173" s="197">
        <v>98000</v>
      </c>
      <c r="L173" s="211">
        <v>98000</v>
      </c>
      <c r="M173" s="190">
        <f t="shared" si="27"/>
        <v>0.39200000000000002</v>
      </c>
    </row>
    <row r="174" spans="1:13" x14ac:dyDescent="0.2">
      <c r="A174" s="126"/>
      <c r="B174" s="161">
        <v>53</v>
      </c>
      <c r="C174" s="46" t="s">
        <v>274</v>
      </c>
      <c r="D174" s="48">
        <v>0</v>
      </c>
      <c r="E174" s="48">
        <v>18000</v>
      </c>
      <c r="F174" s="186">
        <f t="shared" ref="F174:F196" si="31">H174/E174</f>
        <v>10.555555555555555</v>
      </c>
      <c r="G174" s="48">
        <v>1310</v>
      </c>
      <c r="H174" s="86">
        <v>190000</v>
      </c>
      <c r="I174" s="86">
        <v>190000</v>
      </c>
      <c r="J174" s="197">
        <v>98000</v>
      </c>
      <c r="K174" s="197">
        <v>98000</v>
      </c>
      <c r="L174" s="211">
        <v>55000</v>
      </c>
      <c r="M174" s="190">
        <f t="shared" si="27"/>
        <v>0.28947368421052633</v>
      </c>
    </row>
    <row r="175" spans="1:13" x14ac:dyDescent="0.2">
      <c r="A175" s="126"/>
      <c r="B175" s="161">
        <v>54</v>
      </c>
      <c r="C175" s="46" t="s">
        <v>211</v>
      </c>
      <c r="D175" s="48">
        <v>35300</v>
      </c>
      <c r="E175" s="48">
        <v>156000</v>
      </c>
      <c r="F175" s="186">
        <f t="shared" si="31"/>
        <v>0.54487179487179482</v>
      </c>
      <c r="G175" s="48">
        <v>17098.95</v>
      </c>
      <c r="H175" s="86">
        <v>85000</v>
      </c>
      <c r="I175" s="86">
        <v>85000</v>
      </c>
      <c r="J175" s="197">
        <v>85000</v>
      </c>
      <c r="K175" s="197">
        <v>85000</v>
      </c>
      <c r="L175" s="211">
        <v>85000</v>
      </c>
      <c r="M175" s="190">
        <f t="shared" si="27"/>
        <v>1</v>
      </c>
    </row>
    <row r="176" spans="1:13" x14ac:dyDescent="0.2">
      <c r="A176" s="126"/>
      <c r="B176" s="161">
        <v>55</v>
      </c>
      <c r="C176" s="46" t="s">
        <v>34</v>
      </c>
      <c r="D176" s="48">
        <v>15605</v>
      </c>
      <c r="E176" s="48">
        <v>15000</v>
      </c>
      <c r="F176" s="186">
        <f t="shared" si="31"/>
        <v>0.66666666666666663</v>
      </c>
      <c r="G176" s="48">
        <v>14527</v>
      </c>
      <c r="H176" s="86">
        <v>10000</v>
      </c>
      <c r="I176" s="86">
        <v>10000</v>
      </c>
      <c r="J176" s="197">
        <v>19000</v>
      </c>
      <c r="K176" s="197">
        <v>19000</v>
      </c>
      <c r="L176" s="211">
        <v>19000</v>
      </c>
      <c r="M176" s="190">
        <f t="shared" si="27"/>
        <v>1.9</v>
      </c>
    </row>
    <row r="177" spans="1:13" ht="13.5" thickBot="1" x14ac:dyDescent="0.25">
      <c r="A177" s="138"/>
      <c r="B177" s="163">
        <v>56</v>
      </c>
      <c r="C177" s="159" t="s">
        <v>292</v>
      </c>
      <c r="D177" s="90">
        <v>88316.26</v>
      </c>
      <c r="E177" s="72">
        <v>75000</v>
      </c>
      <c r="F177" s="187">
        <f t="shared" si="31"/>
        <v>1</v>
      </c>
      <c r="G177" s="72">
        <v>47859.360000000001</v>
      </c>
      <c r="H177" s="100">
        <v>75000</v>
      </c>
      <c r="I177" s="100">
        <v>75000</v>
      </c>
      <c r="J177" s="199">
        <v>75000</v>
      </c>
      <c r="K177" s="199">
        <v>75000</v>
      </c>
      <c r="L177" s="217">
        <v>75000</v>
      </c>
      <c r="M177" s="191">
        <f t="shared" si="27"/>
        <v>1</v>
      </c>
    </row>
    <row r="178" spans="1:13" ht="13.5" thickBot="1" x14ac:dyDescent="0.25">
      <c r="A178" s="131" t="s">
        <v>141</v>
      </c>
      <c r="B178" s="140"/>
      <c r="C178" s="154" t="s">
        <v>166</v>
      </c>
      <c r="D178" s="85">
        <f>SUM(D179)</f>
        <v>1465794.61</v>
      </c>
      <c r="E178" s="85">
        <f>SUM(E179)</f>
        <v>2000000</v>
      </c>
      <c r="F178" s="188">
        <f t="shared" si="31"/>
        <v>1.1000000000000001</v>
      </c>
      <c r="G178" s="85">
        <f t="shared" ref="G178:L178" si="32">SUM(G179)</f>
        <v>1886317.4</v>
      </c>
      <c r="H178" s="104">
        <f t="shared" si="32"/>
        <v>2200000</v>
      </c>
      <c r="I178" s="104">
        <f t="shared" si="32"/>
        <v>2000000</v>
      </c>
      <c r="J178" s="104">
        <f t="shared" si="32"/>
        <v>2000000</v>
      </c>
      <c r="K178" s="104">
        <f t="shared" si="32"/>
        <v>2000000</v>
      </c>
      <c r="L178" s="219">
        <f t="shared" si="32"/>
        <v>2200000</v>
      </c>
      <c r="M178" s="225">
        <f t="shared" si="27"/>
        <v>1</v>
      </c>
    </row>
    <row r="179" spans="1:13" ht="13.5" thickBot="1" x14ac:dyDescent="0.25">
      <c r="A179" s="165"/>
      <c r="B179" s="135">
        <v>1</v>
      </c>
      <c r="C179" s="156" t="s">
        <v>122</v>
      </c>
      <c r="D179" s="88">
        <v>1465794.61</v>
      </c>
      <c r="E179" s="88">
        <v>2000000</v>
      </c>
      <c r="F179" s="190">
        <f t="shared" si="31"/>
        <v>1.1000000000000001</v>
      </c>
      <c r="G179" s="88">
        <v>1886317.4</v>
      </c>
      <c r="H179" s="99">
        <v>2200000</v>
      </c>
      <c r="I179" s="99">
        <v>2000000</v>
      </c>
      <c r="J179" s="99">
        <v>2000000</v>
      </c>
      <c r="K179" s="99">
        <v>2000000</v>
      </c>
      <c r="L179" s="226">
        <v>2200000</v>
      </c>
      <c r="M179" s="190">
        <f t="shared" si="27"/>
        <v>1</v>
      </c>
    </row>
    <row r="180" spans="1:13" ht="15.6" hidden="1" customHeight="1" x14ac:dyDescent="0.2">
      <c r="A180" s="126"/>
      <c r="B180" s="127"/>
      <c r="C180" s="46" t="s">
        <v>159</v>
      </c>
      <c r="D180" s="48"/>
      <c r="E180" s="64"/>
      <c r="F180" s="186" t="e">
        <f t="shared" si="31"/>
        <v>#DIV/0!</v>
      </c>
      <c r="G180" s="64"/>
      <c r="H180" s="65" t="e">
        <f t="shared" ref="H180:I185" si="33">E180/D180</f>
        <v>#DIV/0!</v>
      </c>
      <c r="I180" s="65" t="e">
        <f t="shared" si="33"/>
        <v>#DIV/0!</v>
      </c>
      <c r="J180" s="198"/>
      <c r="K180" s="198"/>
      <c r="L180" s="214"/>
      <c r="M180" s="190" t="e">
        <f t="shared" si="27"/>
        <v>#DIV/0!</v>
      </c>
    </row>
    <row r="181" spans="1:13" ht="15.6" hidden="1" customHeight="1" x14ac:dyDescent="0.2">
      <c r="A181" s="126"/>
      <c r="B181" s="157"/>
      <c r="C181" s="46" t="s">
        <v>160</v>
      </c>
      <c r="D181" s="48"/>
      <c r="E181" s="64"/>
      <c r="F181" s="186" t="e">
        <f t="shared" si="31"/>
        <v>#DIV/0!</v>
      </c>
      <c r="G181" s="64"/>
      <c r="H181" s="65" t="e">
        <f t="shared" si="33"/>
        <v>#DIV/0!</v>
      </c>
      <c r="I181" s="65" t="e">
        <f t="shared" si="33"/>
        <v>#DIV/0!</v>
      </c>
      <c r="J181" s="198"/>
      <c r="K181" s="198"/>
      <c r="L181" s="214"/>
      <c r="M181" s="190" t="e">
        <f t="shared" si="27"/>
        <v>#DIV/0!</v>
      </c>
    </row>
    <row r="182" spans="1:13" ht="15.6" hidden="1" customHeight="1" thickBot="1" x14ac:dyDescent="0.25">
      <c r="A182" s="126"/>
      <c r="B182" s="157"/>
      <c r="C182" s="46" t="s">
        <v>155</v>
      </c>
      <c r="D182" s="48"/>
      <c r="E182" s="64"/>
      <c r="F182" s="186" t="e">
        <f t="shared" si="31"/>
        <v>#DIV/0!</v>
      </c>
      <c r="G182" s="64"/>
      <c r="H182" s="65" t="e">
        <f t="shared" si="33"/>
        <v>#DIV/0!</v>
      </c>
      <c r="I182" s="65" t="e">
        <f t="shared" si="33"/>
        <v>#DIV/0!</v>
      </c>
      <c r="J182" s="198"/>
      <c r="K182" s="198"/>
      <c r="L182" s="214"/>
      <c r="M182" s="190" t="e">
        <f t="shared" si="27"/>
        <v>#DIV/0!</v>
      </c>
    </row>
    <row r="183" spans="1:13" ht="15.6" hidden="1" customHeight="1" thickBot="1" x14ac:dyDescent="0.25">
      <c r="A183" s="126"/>
      <c r="B183" s="157"/>
      <c r="C183" s="46" t="s">
        <v>156</v>
      </c>
      <c r="D183" s="48"/>
      <c r="E183" s="64"/>
      <c r="F183" s="186" t="e">
        <f t="shared" si="31"/>
        <v>#DIV/0!</v>
      </c>
      <c r="G183" s="64"/>
      <c r="H183" s="65" t="e">
        <f t="shared" si="33"/>
        <v>#DIV/0!</v>
      </c>
      <c r="I183" s="65" t="e">
        <f t="shared" si="33"/>
        <v>#DIV/0!</v>
      </c>
      <c r="J183" s="198"/>
      <c r="K183" s="198"/>
      <c r="L183" s="214"/>
      <c r="M183" s="190" t="e">
        <f t="shared" si="27"/>
        <v>#DIV/0!</v>
      </c>
    </row>
    <row r="184" spans="1:13" ht="15.6" hidden="1" customHeight="1" thickBot="1" x14ac:dyDescent="0.25">
      <c r="A184" s="126"/>
      <c r="B184" s="157"/>
      <c r="C184" s="46" t="s">
        <v>157</v>
      </c>
      <c r="D184" s="48"/>
      <c r="E184" s="64"/>
      <c r="F184" s="186" t="e">
        <f t="shared" si="31"/>
        <v>#DIV/0!</v>
      </c>
      <c r="G184" s="64"/>
      <c r="H184" s="65" t="e">
        <f t="shared" si="33"/>
        <v>#DIV/0!</v>
      </c>
      <c r="I184" s="65" t="e">
        <f t="shared" si="33"/>
        <v>#DIV/0!</v>
      </c>
      <c r="J184" s="198"/>
      <c r="K184" s="198"/>
      <c r="L184" s="214"/>
      <c r="M184" s="190" t="e">
        <f t="shared" si="27"/>
        <v>#DIV/0!</v>
      </c>
    </row>
    <row r="185" spans="1:13" ht="14.45" hidden="1" customHeight="1" thickBot="1" x14ac:dyDescent="0.25">
      <c r="A185" s="138"/>
      <c r="B185" s="158"/>
      <c r="C185" s="159" t="s">
        <v>158</v>
      </c>
      <c r="D185" s="90"/>
      <c r="E185" s="72"/>
      <c r="F185" s="187" t="e">
        <f t="shared" si="31"/>
        <v>#DIV/0!</v>
      </c>
      <c r="G185" s="72"/>
      <c r="H185" s="91" t="e">
        <f t="shared" si="33"/>
        <v>#DIV/0!</v>
      </c>
      <c r="I185" s="91" t="e">
        <f t="shared" si="33"/>
        <v>#DIV/0!</v>
      </c>
      <c r="J185" s="109"/>
      <c r="K185" s="109"/>
      <c r="L185" s="220"/>
      <c r="M185" s="191" t="e">
        <f t="shared" si="27"/>
        <v>#DIV/0!</v>
      </c>
    </row>
    <row r="186" spans="1:13" ht="13.5" thickBot="1" x14ac:dyDescent="0.25">
      <c r="A186" s="131" t="s">
        <v>142</v>
      </c>
      <c r="B186" s="132"/>
      <c r="C186" s="154" t="s">
        <v>169</v>
      </c>
      <c r="D186" s="85">
        <f>SUM(D187:D195)</f>
        <v>1756436.216</v>
      </c>
      <c r="E186" s="85">
        <f>SUM(E187:E195)</f>
        <v>2778000</v>
      </c>
      <c r="F186" s="188">
        <f t="shared" si="31"/>
        <v>0.42116630669546434</v>
      </c>
      <c r="G186" s="85">
        <f t="shared" ref="G186:K186" si="34">SUM(G187:G195)</f>
        <v>2923069.02</v>
      </c>
      <c r="H186" s="104">
        <f t="shared" si="34"/>
        <v>1170000</v>
      </c>
      <c r="I186" s="104">
        <f t="shared" si="34"/>
        <v>995000</v>
      </c>
      <c r="J186" s="104">
        <f t="shared" si="34"/>
        <v>995000</v>
      </c>
      <c r="K186" s="104">
        <f t="shared" si="34"/>
        <v>995000</v>
      </c>
      <c r="L186" s="219">
        <f t="shared" ref="L186" si="35">SUM(L187:L195)</f>
        <v>1131000</v>
      </c>
      <c r="M186" s="225">
        <f t="shared" si="27"/>
        <v>0.96666666666666667</v>
      </c>
    </row>
    <row r="187" spans="1:13" x14ac:dyDescent="0.2">
      <c r="A187" s="134"/>
      <c r="B187" s="135">
        <v>1</v>
      </c>
      <c r="C187" s="156" t="s">
        <v>80</v>
      </c>
      <c r="D187" s="88">
        <v>18498</v>
      </c>
      <c r="E187" s="70">
        <v>10000</v>
      </c>
      <c r="F187" s="190">
        <f t="shared" si="31"/>
        <v>1.5</v>
      </c>
      <c r="G187" s="70">
        <v>7400</v>
      </c>
      <c r="H187" s="62">
        <v>15000</v>
      </c>
      <c r="I187" s="62">
        <v>15000</v>
      </c>
      <c r="J187" s="62">
        <v>15000</v>
      </c>
      <c r="K187" s="62">
        <v>15000</v>
      </c>
      <c r="L187" s="218">
        <v>15000</v>
      </c>
      <c r="M187" s="190">
        <f t="shared" si="27"/>
        <v>1</v>
      </c>
    </row>
    <row r="188" spans="1:13" x14ac:dyDescent="0.2">
      <c r="A188" s="126"/>
      <c r="B188" s="127">
        <v>2</v>
      </c>
      <c r="C188" s="46" t="s">
        <v>76</v>
      </c>
      <c r="D188" s="48">
        <v>48976.04</v>
      </c>
      <c r="E188" s="64">
        <v>22500</v>
      </c>
      <c r="F188" s="186">
        <f t="shared" si="31"/>
        <v>1.3333333333333333</v>
      </c>
      <c r="G188" s="64">
        <v>12534.25</v>
      </c>
      <c r="H188" s="65">
        <v>30000</v>
      </c>
      <c r="I188" s="65">
        <v>30000</v>
      </c>
      <c r="J188" s="65">
        <v>30000</v>
      </c>
      <c r="K188" s="65">
        <v>30000</v>
      </c>
      <c r="L188" s="211">
        <v>30000</v>
      </c>
      <c r="M188" s="190">
        <f t="shared" si="27"/>
        <v>1</v>
      </c>
    </row>
    <row r="189" spans="1:13" x14ac:dyDescent="0.2">
      <c r="A189" s="126"/>
      <c r="B189" s="127"/>
      <c r="C189" s="46" t="s">
        <v>286</v>
      </c>
      <c r="D189" s="48">
        <v>2652</v>
      </c>
      <c r="E189" s="64">
        <v>2500</v>
      </c>
      <c r="F189" s="186">
        <f t="shared" si="31"/>
        <v>4</v>
      </c>
      <c r="G189" s="64">
        <v>14620.8</v>
      </c>
      <c r="H189" s="65">
        <v>10000</v>
      </c>
      <c r="I189" s="204">
        <v>25000</v>
      </c>
      <c r="J189" s="204">
        <v>25000</v>
      </c>
      <c r="K189" s="204">
        <v>25000</v>
      </c>
      <c r="L189" s="211">
        <v>25000</v>
      </c>
      <c r="M189" s="190">
        <f t="shared" si="27"/>
        <v>2.5</v>
      </c>
    </row>
    <row r="190" spans="1:13" x14ac:dyDescent="0.2">
      <c r="A190" s="126"/>
      <c r="B190" s="127">
        <v>3</v>
      </c>
      <c r="C190" s="46" t="s">
        <v>77</v>
      </c>
      <c r="D190" s="48">
        <v>665413</v>
      </c>
      <c r="E190" s="64">
        <v>390000</v>
      </c>
      <c r="F190" s="186">
        <f t="shared" si="31"/>
        <v>0.92307692307692313</v>
      </c>
      <c r="G190" s="64">
        <v>473687</v>
      </c>
      <c r="H190" s="86">
        <v>360000</v>
      </c>
      <c r="I190" s="86">
        <v>360000</v>
      </c>
      <c r="J190" s="86">
        <v>360000</v>
      </c>
      <c r="K190" s="86">
        <v>360000</v>
      </c>
      <c r="L190" s="211">
        <v>360000</v>
      </c>
      <c r="M190" s="190">
        <f t="shared" si="27"/>
        <v>1</v>
      </c>
    </row>
    <row r="191" spans="1:13" x14ac:dyDescent="0.2">
      <c r="A191" s="126"/>
      <c r="B191" s="127">
        <v>4</v>
      </c>
      <c r="C191" s="46" t="s">
        <v>152</v>
      </c>
      <c r="D191" s="48">
        <v>44500.396000000001</v>
      </c>
      <c r="E191" s="64">
        <v>20000</v>
      </c>
      <c r="F191" s="186">
        <f t="shared" si="31"/>
        <v>1.75</v>
      </c>
      <c r="G191" s="64">
        <v>13730</v>
      </c>
      <c r="H191" s="86">
        <v>35000</v>
      </c>
      <c r="I191" s="86">
        <v>35000</v>
      </c>
      <c r="J191" s="86">
        <v>35000</v>
      </c>
      <c r="K191" s="86">
        <v>35000</v>
      </c>
      <c r="L191" s="211">
        <v>35000</v>
      </c>
      <c r="M191" s="190">
        <f t="shared" si="27"/>
        <v>1</v>
      </c>
    </row>
    <row r="192" spans="1:13" x14ac:dyDescent="0.2">
      <c r="A192" s="126"/>
      <c r="B192" s="127">
        <v>5</v>
      </c>
      <c r="C192" s="46" t="s">
        <v>154</v>
      </c>
      <c r="D192" s="48">
        <v>25172.560000000001</v>
      </c>
      <c r="E192" s="64">
        <v>45000</v>
      </c>
      <c r="F192" s="186">
        <f t="shared" si="31"/>
        <v>0.77777777777777779</v>
      </c>
      <c r="G192" s="64">
        <v>24194.84</v>
      </c>
      <c r="H192" s="86">
        <v>35000</v>
      </c>
      <c r="I192" s="86">
        <v>35000</v>
      </c>
      <c r="J192" s="86">
        <v>35000</v>
      </c>
      <c r="K192" s="86">
        <v>35000</v>
      </c>
      <c r="L192" s="211">
        <v>35000</v>
      </c>
      <c r="M192" s="190">
        <f t="shared" si="27"/>
        <v>1</v>
      </c>
    </row>
    <row r="193" spans="1:14" x14ac:dyDescent="0.2">
      <c r="A193" s="126"/>
      <c r="B193" s="127">
        <v>6</v>
      </c>
      <c r="C193" s="46" t="s">
        <v>110</v>
      </c>
      <c r="D193" s="48">
        <v>34167.68</v>
      </c>
      <c r="E193" s="64">
        <v>35000</v>
      </c>
      <c r="F193" s="186">
        <f t="shared" si="31"/>
        <v>1</v>
      </c>
      <c r="G193" s="64">
        <v>40277</v>
      </c>
      <c r="H193" s="86">
        <v>35000</v>
      </c>
      <c r="I193" s="86">
        <v>35000</v>
      </c>
      <c r="J193" s="86">
        <v>35000</v>
      </c>
      <c r="K193" s="86">
        <v>35000</v>
      </c>
      <c r="L193" s="211">
        <v>35000</v>
      </c>
      <c r="M193" s="190">
        <f t="shared" si="27"/>
        <v>1</v>
      </c>
    </row>
    <row r="194" spans="1:14" x14ac:dyDescent="0.2">
      <c r="A194" s="126"/>
      <c r="B194" s="127">
        <v>7</v>
      </c>
      <c r="C194" s="46" t="s">
        <v>260</v>
      </c>
      <c r="D194" s="48">
        <v>331056.53999999998</v>
      </c>
      <c r="E194" s="64">
        <v>1960000</v>
      </c>
      <c r="F194" s="186">
        <f t="shared" si="31"/>
        <v>5.1020408163265307E-2</v>
      </c>
      <c r="G194" s="64">
        <v>1978615.13</v>
      </c>
      <c r="H194" s="86">
        <v>100000</v>
      </c>
      <c r="I194" s="86">
        <v>100000</v>
      </c>
      <c r="J194" s="86">
        <v>100000</v>
      </c>
      <c r="K194" s="86">
        <v>100000</v>
      </c>
      <c r="L194" s="211">
        <v>96000</v>
      </c>
      <c r="M194" s="190">
        <f t="shared" si="27"/>
        <v>0.96</v>
      </c>
    </row>
    <row r="195" spans="1:14" ht="13.5" thickBot="1" x14ac:dyDescent="0.25">
      <c r="A195" s="138"/>
      <c r="B195" s="139">
        <v>8</v>
      </c>
      <c r="C195" s="159" t="s">
        <v>232</v>
      </c>
      <c r="D195" s="90">
        <v>586000</v>
      </c>
      <c r="E195" s="72">
        <v>293000</v>
      </c>
      <c r="F195" s="187">
        <f t="shared" si="31"/>
        <v>1.8771331058020477</v>
      </c>
      <c r="G195" s="72">
        <v>358010</v>
      </c>
      <c r="H195" s="100">
        <v>550000</v>
      </c>
      <c r="I195" s="206">
        <v>360000</v>
      </c>
      <c r="J195" s="206">
        <v>360000</v>
      </c>
      <c r="K195" s="206">
        <v>360000</v>
      </c>
      <c r="L195" s="217">
        <v>500000</v>
      </c>
      <c r="M195" s="191">
        <f t="shared" si="27"/>
        <v>0.90909090909090906</v>
      </c>
    </row>
    <row r="196" spans="1:14" s="169" customFormat="1" ht="13.5" thickBot="1" x14ac:dyDescent="0.25">
      <c r="A196" s="131" t="s">
        <v>143</v>
      </c>
      <c r="B196" s="168"/>
      <c r="C196" s="154" t="s">
        <v>167</v>
      </c>
      <c r="D196" s="85">
        <f>SUM(D197:D199)</f>
        <v>1538548.92</v>
      </c>
      <c r="E196" s="85">
        <f>SUM(E197:E199)</f>
        <v>550000</v>
      </c>
      <c r="F196" s="188">
        <f t="shared" si="31"/>
        <v>1.0545454545454545</v>
      </c>
      <c r="G196" s="85">
        <f t="shared" ref="G196:K196" si="36">SUM(G197:G199)</f>
        <v>1551653.46</v>
      </c>
      <c r="H196" s="104">
        <f t="shared" si="36"/>
        <v>580000</v>
      </c>
      <c r="I196" s="104">
        <f t="shared" si="36"/>
        <v>580000</v>
      </c>
      <c r="J196" s="104">
        <f t="shared" si="36"/>
        <v>580000</v>
      </c>
      <c r="K196" s="104">
        <f t="shared" si="36"/>
        <v>580000</v>
      </c>
      <c r="L196" s="219">
        <f t="shared" ref="L196" si="37">SUM(L197:L199)</f>
        <v>580000</v>
      </c>
      <c r="M196" s="225">
        <f t="shared" si="27"/>
        <v>1</v>
      </c>
      <c r="N196" s="196"/>
    </row>
    <row r="197" spans="1:14" s="169" customFormat="1" x14ac:dyDescent="0.2">
      <c r="A197" s="134"/>
      <c r="B197" s="135">
        <v>1</v>
      </c>
      <c r="C197" s="156" t="s">
        <v>252</v>
      </c>
      <c r="D197" s="88">
        <v>516000</v>
      </c>
      <c r="E197" s="88">
        <v>0</v>
      </c>
      <c r="F197" s="190">
        <v>0</v>
      </c>
      <c r="G197" s="88">
        <v>0</v>
      </c>
      <c r="H197" s="99">
        <v>0</v>
      </c>
      <c r="I197" s="99">
        <v>0</v>
      </c>
      <c r="J197" s="197">
        <v>0</v>
      </c>
      <c r="K197" s="197">
        <v>0</v>
      </c>
      <c r="L197" s="218">
        <v>0</v>
      </c>
      <c r="M197" s="190">
        <v>0</v>
      </c>
      <c r="N197" s="196"/>
    </row>
    <row r="198" spans="1:14" s="169" customFormat="1" x14ac:dyDescent="0.2">
      <c r="A198" s="126"/>
      <c r="B198" s="127">
        <v>2</v>
      </c>
      <c r="C198" s="46" t="s">
        <v>253</v>
      </c>
      <c r="D198" s="48">
        <v>795289.96</v>
      </c>
      <c r="E198" s="64">
        <v>450000</v>
      </c>
      <c r="F198" s="186">
        <f t="shared" ref="F198:F206" si="38">H198/E198</f>
        <v>1.2222222222222223</v>
      </c>
      <c r="G198" s="64">
        <v>673221.84</v>
      </c>
      <c r="H198" s="86">
        <v>550000</v>
      </c>
      <c r="I198" s="86">
        <v>550000</v>
      </c>
      <c r="J198" s="197">
        <v>550000</v>
      </c>
      <c r="K198" s="197">
        <v>550000</v>
      </c>
      <c r="L198" s="211">
        <v>550000</v>
      </c>
      <c r="M198" s="190">
        <f t="shared" si="27"/>
        <v>1</v>
      </c>
      <c r="N198" s="196"/>
    </row>
    <row r="199" spans="1:14" s="169" customFormat="1" ht="14.25" customHeight="1" thickBot="1" x14ac:dyDescent="0.25">
      <c r="A199" s="138"/>
      <c r="B199" s="139">
        <v>3</v>
      </c>
      <c r="C199" s="159" t="s">
        <v>258</v>
      </c>
      <c r="D199" s="90">
        <v>227258.96</v>
      </c>
      <c r="E199" s="72">
        <v>100000</v>
      </c>
      <c r="F199" s="187">
        <f t="shared" si="38"/>
        <v>0.3</v>
      </c>
      <c r="G199" s="72">
        <v>878431.62</v>
      </c>
      <c r="H199" s="100">
        <v>30000</v>
      </c>
      <c r="I199" s="100">
        <v>30000</v>
      </c>
      <c r="J199" s="199">
        <v>30000</v>
      </c>
      <c r="K199" s="199">
        <v>30000</v>
      </c>
      <c r="L199" s="217">
        <v>30000</v>
      </c>
      <c r="M199" s="191">
        <f t="shared" si="27"/>
        <v>1</v>
      </c>
      <c r="N199" s="196"/>
    </row>
    <row r="200" spans="1:14" ht="13.5" thickBot="1" x14ac:dyDescent="0.25">
      <c r="A200" s="131" t="s">
        <v>144</v>
      </c>
      <c r="B200" s="140"/>
      <c r="C200" s="154" t="s">
        <v>168</v>
      </c>
      <c r="D200" s="85">
        <f>SUM(D201:D209)</f>
        <v>589435.79</v>
      </c>
      <c r="E200" s="85">
        <f>SUM(E201:E209)</f>
        <v>365150</v>
      </c>
      <c r="F200" s="188">
        <f t="shared" si="38"/>
        <v>1.1533616322059428</v>
      </c>
      <c r="G200" s="85">
        <f t="shared" ref="G200:K200" si="39">SUM(G201:G209)</f>
        <v>349441.63</v>
      </c>
      <c r="H200" s="104">
        <f t="shared" si="39"/>
        <v>421150</v>
      </c>
      <c r="I200" s="104">
        <f t="shared" si="39"/>
        <v>421150</v>
      </c>
      <c r="J200" s="104">
        <f t="shared" si="39"/>
        <v>421150</v>
      </c>
      <c r="K200" s="104">
        <f t="shared" si="39"/>
        <v>421150</v>
      </c>
      <c r="L200" s="219">
        <f t="shared" ref="L200" si="40">SUM(L201:L209)</f>
        <v>380000</v>
      </c>
      <c r="M200" s="225">
        <f t="shared" si="27"/>
        <v>0.90229134512643949</v>
      </c>
    </row>
    <row r="201" spans="1:14" x14ac:dyDescent="0.2">
      <c r="A201" s="134"/>
      <c r="B201" s="135">
        <v>1</v>
      </c>
      <c r="C201" s="156" t="s">
        <v>78</v>
      </c>
      <c r="D201" s="88">
        <v>21530.26</v>
      </c>
      <c r="E201" s="70">
        <v>25000</v>
      </c>
      <c r="F201" s="190">
        <f t="shared" si="38"/>
        <v>0.76</v>
      </c>
      <c r="G201" s="70">
        <v>31974.93</v>
      </c>
      <c r="H201" s="99">
        <v>19000</v>
      </c>
      <c r="I201" s="99">
        <v>19000</v>
      </c>
      <c r="J201" s="197">
        <v>19000</v>
      </c>
      <c r="K201" s="197">
        <v>19000</v>
      </c>
      <c r="L201" s="218">
        <v>19000</v>
      </c>
      <c r="M201" s="190">
        <f t="shared" si="27"/>
        <v>1</v>
      </c>
    </row>
    <row r="202" spans="1:14" x14ac:dyDescent="0.2">
      <c r="A202" s="126"/>
      <c r="B202" s="127">
        <f>B201+1</f>
        <v>2</v>
      </c>
      <c r="C202" s="170" t="s">
        <v>119</v>
      </c>
      <c r="D202" s="48">
        <v>161431.32</v>
      </c>
      <c r="E202" s="64">
        <v>90000</v>
      </c>
      <c r="F202" s="186">
        <f t="shared" si="38"/>
        <v>1.3333333333333333</v>
      </c>
      <c r="G202" s="64">
        <v>93565.24</v>
      </c>
      <c r="H202" s="86">
        <v>120000</v>
      </c>
      <c r="I202" s="86">
        <v>120000</v>
      </c>
      <c r="J202" s="197">
        <v>120000</v>
      </c>
      <c r="K202" s="197">
        <v>120000</v>
      </c>
      <c r="L202" s="211">
        <v>95000</v>
      </c>
      <c r="M202" s="190">
        <f t="shared" si="27"/>
        <v>0.79166666666666663</v>
      </c>
    </row>
    <row r="203" spans="1:14" x14ac:dyDescent="0.2">
      <c r="A203" s="126"/>
      <c r="B203" s="127">
        <f t="shared" ref="B203:B208" si="41">B202+1</f>
        <v>3</v>
      </c>
      <c r="C203" s="46" t="s">
        <v>117</v>
      </c>
      <c r="D203" s="48">
        <v>46486.05</v>
      </c>
      <c r="E203" s="64">
        <v>30000</v>
      </c>
      <c r="F203" s="186">
        <f t="shared" si="38"/>
        <v>1.5</v>
      </c>
      <c r="G203" s="64">
        <v>36876.300000000003</v>
      </c>
      <c r="H203" s="86">
        <v>45000</v>
      </c>
      <c r="I203" s="86">
        <v>45000</v>
      </c>
      <c r="J203" s="86">
        <v>45000</v>
      </c>
      <c r="K203" s="86">
        <v>45000</v>
      </c>
      <c r="L203" s="211">
        <v>45000</v>
      </c>
      <c r="M203" s="190">
        <f t="shared" si="27"/>
        <v>1</v>
      </c>
    </row>
    <row r="204" spans="1:14" ht="13.9" customHeight="1" x14ac:dyDescent="0.2">
      <c r="A204" s="126"/>
      <c r="B204" s="127">
        <f t="shared" si="41"/>
        <v>4</v>
      </c>
      <c r="C204" s="46" t="s">
        <v>109</v>
      </c>
      <c r="D204" s="48">
        <v>20260.48</v>
      </c>
      <c r="E204" s="64">
        <v>30000</v>
      </c>
      <c r="F204" s="186">
        <f t="shared" si="38"/>
        <v>0.6333333333333333</v>
      </c>
      <c r="G204" s="64">
        <v>18592.29</v>
      </c>
      <c r="H204" s="86">
        <v>19000</v>
      </c>
      <c r="I204" s="86">
        <v>19000</v>
      </c>
      <c r="J204" s="86">
        <v>19000</v>
      </c>
      <c r="K204" s="86">
        <v>19000</v>
      </c>
      <c r="L204" s="211">
        <v>19000</v>
      </c>
      <c r="M204" s="190">
        <f t="shared" ref="M204:M226" si="42">L204/H204</f>
        <v>1</v>
      </c>
    </row>
    <row r="205" spans="1:14" x14ac:dyDescent="0.2">
      <c r="A205" s="126"/>
      <c r="B205" s="127">
        <f t="shared" si="41"/>
        <v>5</v>
      </c>
      <c r="C205" s="46" t="s">
        <v>111</v>
      </c>
      <c r="D205" s="48">
        <v>12220.8</v>
      </c>
      <c r="E205" s="64">
        <v>10000</v>
      </c>
      <c r="F205" s="186">
        <f t="shared" si="38"/>
        <v>1</v>
      </c>
      <c r="G205" s="64">
        <v>11559.33</v>
      </c>
      <c r="H205" s="86">
        <v>10000</v>
      </c>
      <c r="I205" s="86">
        <v>10000</v>
      </c>
      <c r="J205" s="86">
        <v>10000</v>
      </c>
      <c r="K205" s="86">
        <v>10000</v>
      </c>
      <c r="L205" s="211">
        <v>10000</v>
      </c>
      <c r="M205" s="190">
        <f t="shared" si="42"/>
        <v>1</v>
      </c>
    </row>
    <row r="206" spans="1:14" x14ac:dyDescent="0.2">
      <c r="A206" s="126"/>
      <c r="B206" s="127">
        <f t="shared" si="41"/>
        <v>6</v>
      </c>
      <c r="C206" s="46" t="s">
        <v>221</v>
      </c>
      <c r="D206" s="48">
        <v>18150</v>
      </c>
      <c r="E206" s="64">
        <v>18150</v>
      </c>
      <c r="F206" s="186">
        <f t="shared" si="38"/>
        <v>1</v>
      </c>
      <c r="G206" s="64">
        <v>2560</v>
      </c>
      <c r="H206" s="65">
        <v>18150</v>
      </c>
      <c r="I206" s="65">
        <v>18150</v>
      </c>
      <c r="J206" s="65">
        <v>18150</v>
      </c>
      <c r="K206" s="65">
        <v>18150</v>
      </c>
      <c r="L206" s="211">
        <v>10000</v>
      </c>
      <c r="M206" s="190">
        <f t="shared" si="42"/>
        <v>0.55096418732782371</v>
      </c>
    </row>
    <row r="207" spans="1:14" x14ac:dyDescent="0.2">
      <c r="A207" s="126"/>
      <c r="B207" s="127">
        <f t="shared" si="41"/>
        <v>7</v>
      </c>
      <c r="C207" s="46" t="s">
        <v>209</v>
      </c>
      <c r="D207" s="48">
        <v>4500</v>
      </c>
      <c r="E207" s="48">
        <v>0</v>
      </c>
      <c r="F207" s="186">
        <v>0</v>
      </c>
      <c r="G207" s="48">
        <v>0</v>
      </c>
      <c r="H207" s="86">
        <v>0</v>
      </c>
      <c r="I207" s="86">
        <v>0</v>
      </c>
      <c r="J207" s="86">
        <v>0</v>
      </c>
      <c r="K207" s="86">
        <v>0</v>
      </c>
      <c r="L207" s="211">
        <v>0</v>
      </c>
      <c r="M207" s="190">
        <v>0</v>
      </c>
    </row>
    <row r="208" spans="1:14" x14ac:dyDescent="0.2">
      <c r="A208" s="126"/>
      <c r="B208" s="127">
        <f t="shared" si="41"/>
        <v>8</v>
      </c>
      <c r="C208" s="46" t="s">
        <v>103</v>
      </c>
      <c r="D208" s="48">
        <v>107365.57</v>
      </c>
      <c r="E208" s="64">
        <v>80000</v>
      </c>
      <c r="F208" s="186">
        <f t="shared" ref="F208:F226" si="43">H208/E208</f>
        <v>1.35</v>
      </c>
      <c r="G208" s="64">
        <v>71824.28</v>
      </c>
      <c r="H208" s="65">
        <v>108000</v>
      </c>
      <c r="I208" s="65">
        <v>108000</v>
      </c>
      <c r="J208" s="65">
        <v>108000</v>
      </c>
      <c r="K208" s="65">
        <v>108000</v>
      </c>
      <c r="L208" s="211">
        <v>100000</v>
      </c>
      <c r="M208" s="190">
        <f t="shared" si="42"/>
        <v>0.92592592592592593</v>
      </c>
    </row>
    <row r="209" spans="1:14" ht="13.5" thickBot="1" x14ac:dyDescent="0.25">
      <c r="A209" s="138"/>
      <c r="B209" s="139">
        <v>9</v>
      </c>
      <c r="C209" s="159" t="s">
        <v>208</v>
      </c>
      <c r="D209" s="90">
        <v>197491.31</v>
      </c>
      <c r="E209" s="72">
        <v>82000</v>
      </c>
      <c r="F209" s="187">
        <f t="shared" si="43"/>
        <v>1</v>
      </c>
      <c r="G209" s="72">
        <v>82489.259999999995</v>
      </c>
      <c r="H209" s="91">
        <v>82000</v>
      </c>
      <c r="I209" s="91">
        <v>82000</v>
      </c>
      <c r="J209" s="91">
        <v>82000</v>
      </c>
      <c r="K209" s="91">
        <v>82000</v>
      </c>
      <c r="L209" s="217">
        <v>82000</v>
      </c>
      <c r="M209" s="191">
        <f t="shared" si="42"/>
        <v>1</v>
      </c>
    </row>
    <row r="210" spans="1:14" ht="15.75" thickBot="1" x14ac:dyDescent="0.3">
      <c r="A210" s="131" t="s">
        <v>144</v>
      </c>
      <c r="B210" s="140"/>
      <c r="C210" s="154" t="s">
        <v>254</v>
      </c>
      <c r="D210" s="85">
        <f>SUM(D211:D212)</f>
        <v>15560994.040000001</v>
      </c>
      <c r="E210" s="85">
        <f>SUM(E211:E212)</f>
        <v>13446000</v>
      </c>
      <c r="F210" s="188">
        <f t="shared" si="43"/>
        <v>0.99657890822549455</v>
      </c>
      <c r="G210" s="85">
        <f t="shared" ref="G210:K210" si="44">SUM(G211:G212)</f>
        <v>13574748.91</v>
      </c>
      <c r="H210" s="110">
        <f t="shared" si="44"/>
        <v>13400000</v>
      </c>
      <c r="I210" s="110">
        <f t="shared" si="44"/>
        <v>13400000</v>
      </c>
      <c r="J210" s="110">
        <f t="shared" si="44"/>
        <v>12800000</v>
      </c>
      <c r="K210" s="110">
        <f t="shared" si="44"/>
        <v>12800000</v>
      </c>
      <c r="L210" s="221">
        <f t="shared" ref="L210" si="45">SUM(L211:L212)</f>
        <v>13050000</v>
      </c>
      <c r="M210" s="225">
        <f t="shared" si="42"/>
        <v>0.97388059701492535</v>
      </c>
    </row>
    <row r="211" spans="1:14" x14ac:dyDescent="0.2">
      <c r="A211" s="134"/>
      <c r="B211" s="135">
        <v>1</v>
      </c>
      <c r="C211" s="156" t="s">
        <v>12</v>
      </c>
      <c r="D211" s="88">
        <v>13356612.9</v>
      </c>
      <c r="E211" s="70">
        <v>11764000</v>
      </c>
      <c r="F211" s="190">
        <f t="shared" si="43"/>
        <v>0.97755865351921112</v>
      </c>
      <c r="G211" s="70">
        <v>11651919.039999999</v>
      </c>
      <c r="H211" s="99">
        <v>11500000</v>
      </c>
      <c r="I211" s="99">
        <v>11500000</v>
      </c>
      <c r="J211" s="197">
        <v>11000000</v>
      </c>
      <c r="K211" s="197">
        <v>11000000</v>
      </c>
      <c r="L211" s="218">
        <v>11200000</v>
      </c>
      <c r="M211" s="190">
        <f t="shared" si="42"/>
        <v>0.97391304347826091</v>
      </c>
    </row>
    <row r="212" spans="1:14" ht="13.5" thickBot="1" x14ac:dyDescent="0.25">
      <c r="A212" s="138"/>
      <c r="B212" s="139">
        <v>2</v>
      </c>
      <c r="C212" s="159" t="s">
        <v>79</v>
      </c>
      <c r="D212" s="90">
        <v>2204381.14</v>
      </c>
      <c r="E212" s="72">
        <v>1682000</v>
      </c>
      <c r="F212" s="187">
        <f t="shared" si="43"/>
        <v>1.1296076099881094</v>
      </c>
      <c r="G212" s="72">
        <v>1922829.87</v>
      </c>
      <c r="H212" s="99">
        <v>1900000</v>
      </c>
      <c r="I212" s="99">
        <v>1900000</v>
      </c>
      <c r="J212" s="199">
        <v>1800000</v>
      </c>
      <c r="K212" s="199">
        <v>1800000</v>
      </c>
      <c r="L212" s="217">
        <v>1850000</v>
      </c>
      <c r="M212" s="191">
        <f t="shared" si="42"/>
        <v>0.97368421052631582</v>
      </c>
    </row>
    <row r="213" spans="1:14" ht="13.5" thickBot="1" x14ac:dyDescent="0.25">
      <c r="A213" s="131" t="s">
        <v>170</v>
      </c>
      <c r="B213" s="140"/>
      <c r="C213" s="154" t="s">
        <v>255</v>
      </c>
      <c r="D213" s="68">
        <f>SUM(D214:D215)</f>
        <v>313642.78999999998</v>
      </c>
      <c r="E213" s="68">
        <f>SUM(E214:E215)</f>
        <v>430000</v>
      </c>
      <c r="F213" s="188">
        <f t="shared" si="43"/>
        <v>1.1279069767441861</v>
      </c>
      <c r="G213" s="68">
        <f t="shared" ref="G213:K213" si="46">SUM(G214:G215)</f>
        <v>546635.6</v>
      </c>
      <c r="H213" s="102">
        <f t="shared" si="46"/>
        <v>485000</v>
      </c>
      <c r="I213" s="102">
        <f t="shared" si="46"/>
        <v>385000</v>
      </c>
      <c r="J213" s="102">
        <f t="shared" si="46"/>
        <v>375000</v>
      </c>
      <c r="K213" s="102">
        <f t="shared" si="46"/>
        <v>375000</v>
      </c>
      <c r="L213" s="212">
        <f t="shared" ref="L213" si="47">SUM(L214:L215)</f>
        <v>305000</v>
      </c>
      <c r="M213" s="225">
        <f t="shared" si="42"/>
        <v>0.62886597938144329</v>
      </c>
    </row>
    <row r="214" spans="1:14" x14ac:dyDescent="0.2">
      <c r="A214" s="134"/>
      <c r="B214" s="135">
        <v>1</v>
      </c>
      <c r="C214" s="156" t="s">
        <v>81</v>
      </c>
      <c r="D214" s="88">
        <v>262542.65999999997</v>
      </c>
      <c r="E214" s="70">
        <v>400000</v>
      </c>
      <c r="F214" s="190">
        <f t="shared" si="43"/>
        <v>1.125</v>
      </c>
      <c r="G214" s="70">
        <v>508666.73</v>
      </c>
      <c r="H214" s="62">
        <v>450000</v>
      </c>
      <c r="I214" s="203">
        <v>350000</v>
      </c>
      <c r="J214" s="201">
        <v>350000</v>
      </c>
      <c r="K214" s="201">
        <v>350000</v>
      </c>
      <c r="L214" s="218">
        <v>300000</v>
      </c>
      <c r="M214" s="190">
        <f t="shared" si="42"/>
        <v>0.66666666666666663</v>
      </c>
    </row>
    <row r="215" spans="1:14" ht="13.5" thickBot="1" x14ac:dyDescent="0.25">
      <c r="A215" s="138"/>
      <c r="B215" s="139">
        <v>2</v>
      </c>
      <c r="C215" s="159" t="s">
        <v>92</v>
      </c>
      <c r="D215" s="90">
        <v>51100.13</v>
      </c>
      <c r="E215" s="72">
        <v>30000</v>
      </c>
      <c r="F215" s="187">
        <f t="shared" si="43"/>
        <v>1.1666666666666667</v>
      </c>
      <c r="G215" s="72">
        <v>37968.870000000003</v>
      </c>
      <c r="H215" s="91">
        <v>35000</v>
      </c>
      <c r="I215" s="91">
        <v>35000</v>
      </c>
      <c r="J215" s="109">
        <v>25000</v>
      </c>
      <c r="K215" s="109">
        <v>25000</v>
      </c>
      <c r="L215" s="217">
        <v>5000</v>
      </c>
      <c r="M215" s="191">
        <f t="shared" si="42"/>
        <v>0.14285714285714285</v>
      </c>
    </row>
    <row r="216" spans="1:14" ht="13.5" thickBot="1" x14ac:dyDescent="0.25">
      <c r="A216" s="131" t="s">
        <v>171</v>
      </c>
      <c r="B216" s="140"/>
      <c r="C216" s="154" t="s">
        <v>256</v>
      </c>
      <c r="D216" s="68">
        <f>SUM(D217:D221)</f>
        <v>572056.02</v>
      </c>
      <c r="E216" s="68">
        <f>SUM(E217:E221)</f>
        <v>150000</v>
      </c>
      <c r="F216" s="188">
        <f t="shared" si="43"/>
        <v>1.3466666666666667</v>
      </c>
      <c r="G216" s="68">
        <f t="shared" ref="G216:K216" si="48">SUM(G217:G221)</f>
        <v>301474.83</v>
      </c>
      <c r="H216" s="102">
        <f t="shared" si="48"/>
        <v>202000</v>
      </c>
      <c r="I216" s="102">
        <f t="shared" si="48"/>
        <v>202000</v>
      </c>
      <c r="J216" s="102">
        <f t="shared" si="48"/>
        <v>212000</v>
      </c>
      <c r="K216" s="102">
        <f t="shared" si="48"/>
        <v>212000</v>
      </c>
      <c r="L216" s="212">
        <f t="shared" ref="L216" si="49">SUM(L217:L221)</f>
        <v>942000</v>
      </c>
      <c r="M216" s="225">
        <f t="shared" si="42"/>
        <v>4.6633663366336631</v>
      </c>
    </row>
    <row r="217" spans="1:14" x14ac:dyDescent="0.2">
      <c r="A217" s="134"/>
      <c r="B217" s="135">
        <v>1</v>
      </c>
      <c r="C217" s="156" t="s">
        <v>287</v>
      </c>
      <c r="D217" s="88">
        <v>18145.47</v>
      </c>
      <c r="E217" s="70">
        <v>8000</v>
      </c>
      <c r="F217" s="190">
        <f t="shared" si="43"/>
        <v>1.25</v>
      </c>
      <c r="G217" s="70">
        <v>8515</v>
      </c>
      <c r="H217" s="62">
        <v>10000</v>
      </c>
      <c r="I217" s="62">
        <v>10000</v>
      </c>
      <c r="J217" s="198">
        <v>10000</v>
      </c>
      <c r="K217" s="198">
        <v>10000</v>
      </c>
      <c r="L217" s="218">
        <v>10000</v>
      </c>
      <c r="M217" s="190">
        <f t="shared" si="42"/>
        <v>1</v>
      </c>
    </row>
    <row r="218" spans="1:14" x14ac:dyDescent="0.2">
      <c r="A218" s="126"/>
      <c r="B218" s="127">
        <v>2</v>
      </c>
      <c r="C218" s="46" t="s">
        <v>313</v>
      </c>
      <c r="D218" s="48">
        <v>43693.75</v>
      </c>
      <c r="E218" s="64">
        <v>10000</v>
      </c>
      <c r="F218" s="186">
        <f t="shared" si="43"/>
        <v>1</v>
      </c>
      <c r="G218" s="64">
        <v>0</v>
      </c>
      <c r="H218" s="65">
        <v>10000</v>
      </c>
      <c r="I218" s="65">
        <v>10000</v>
      </c>
      <c r="J218" s="198">
        <v>10000</v>
      </c>
      <c r="K218" s="198">
        <v>10000</v>
      </c>
      <c r="L218" s="211">
        <v>40000</v>
      </c>
      <c r="M218" s="190">
        <f t="shared" si="42"/>
        <v>4</v>
      </c>
    </row>
    <row r="219" spans="1:14" x14ac:dyDescent="0.2">
      <c r="A219" s="126"/>
      <c r="B219" s="127">
        <v>3</v>
      </c>
      <c r="C219" s="46" t="s">
        <v>271</v>
      </c>
      <c r="D219" s="48">
        <v>20279.61</v>
      </c>
      <c r="E219" s="64">
        <v>80000</v>
      </c>
      <c r="F219" s="186">
        <f t="shared" si="43"/>
        <v>1</v>
      </c>
      <c r="G219" s="64">
        <v>84319.13</v>
      </c>
      <c r="H219" s="65">
        <v>80000</v>
      </c>
      <c r="I219" s="65">
        <v>80000</v>
      </c>
      <c r="J219" s="198">
        <v>90000</v>
      </c>
      <c r="K219" s="198">
        <v>90000</v>
      </c>
      <c r="L219" s="211">
        <v>90000</v>
      </c>
      <c r="M219" s="190">
        <f t="shared" si="42"/>
        <v>1.125</v>
      </c>
    </row>
    <row r="220" spans="1:14" x14ac:dyDescent="0.2">
      <c r="A220" s="126"/>
      <c r="B220" s="127">
        <v>4</v>
      </c>
      <c r="C220" s="46" t="s">
        <v>288</v>
      </c>
      <c r="D220" s="48">
        <v>0</v>
      </c>
      <c r="E220" s="64">
        <v>2000</v>
      </c>
      <c r="F220" s="186">
        <f t="shared" si="43"/>
        <v>1</v>
      </c>
      <c r="G220" s="64">
        <v>101274.31</v>
      </c>
      <c r="H220" s="65">
        <v>2000</v>
      </c>
      <c r="I220" s="65">
        <v>2000</v>
      </c>
      <c r="J220" s="198">
        <v>2000</v>
      </c>
      <c r="K220" s="198">
        <v>2000</v>
      </c>
      <c r="L220" s="211">
        <v>2000</v>
      </c>
      <c r="M220" s="190">
        <f t="shared" si="42"/>
        <v>1</v>
      </c>
    </row>
    <row r="221" spans="1:14" ht="13.5" thickBot="1" x14ac:dyDescent="0.25">
      <c r="A221" s="138"/>
      <c r="B221" s="139">
        <v>5</v>
      </c>
      <c r="C221" s="159" t="s">
        <v>230</v>
      </c>
      <c r="D221" s="90">
        <v>489937.19</v>
      </c>
      <c r="E221" s="90">
        <v>50000</v>
      </c>
      <c r="F221" s="187">
        <f t="shared" si="43"/>
        <v>2</v>
      </c>
      <c r="G221" s="90">
        <v>107366.39</v>
      </c>
      <c r="H221" s="91">
        <v>100000</v>
      </c>
      <c r="I221" s="91">
        <v>100000</v>
      </c>
      <c r="J221" s="109">
        <v>100000</v>
      </c>
      <c r="K221" s="109">
        <v>100000</v>
      </c>
      <c r="L221" s="220">
        <v>800000</v>
      </c>
      <c r="M221" s="191">
        <f t="shared" si="42"/>
        <v>8</v>
      </c>
    </row>
    <row r="222" spans="1:14" s="169" customFormat="1" ht="13.5" thickBot="1" x14ac:dyDescent="0.25">
      <c r="A222" s="131" t="s">
        <v>262</v>
      </c>
      <c r="B222" s="168"/>
      <c r="C222" s="154" t="s">
        <v>257</v>
      </c>
      <c r="D222" s="85">
        <f>+D223</f>
        <v>489931</v>
      </c>
      <c r="E222" s="85">
        <f>+E223</f>
        <v>300000</v>
      </c>
      <c r="F222" s="192">
        <f t="shared" si="43"/>
        <v>1.3333333333333333</v>
      </c>
      <c r="G222" s="85">
        <f t="shared" ref="G222:L222" si="50">+G223</f>
        <v>552380.28</v>
      </c>
      <c r="H222" s="104">
        <f t="shared" si="50"/>
        <v>400000</v>
      </c>
      <c r="I222" s="104">
        <f t="shared" si="50"/>
        <v>250000</v>
      </c>
      <c r="J222" s="104">
        <f t="shared" si="50"/>
        <v>250000</v>
      </c>
      <c r="K222" s="104">
        <f t="shared" si="50"/>
        <v>250000</v>
      </c>
      <c r="L222" s="219">
        <f t="shared" si="50"/>
        <v>250000</v>
      </c>
      <c r="M222" s="223">
        <f t="shared" si="42"/>
        <v>0.625</v>
      </c>
      <c r="N222" s="196"/>
    </row>
    <row r="223" spans="1:14" ht="13.5" thickBot="1" x14ac:dyDescent="0.25">
      <c r="A223" s="118" t="s">
        <v>115</v>
      </c>
      <c r="B223" s="141">
        <v>1</v>
      </c>
      <c r="C223" s="171" t="s">
        <v>125</v>
      </c>
      <c r="D223" s="92">
        <v>489931</v>
      </c>
      <c r="E223" s="75">
        <v>300000</v>
      </c>
      <c r="F223" s="191">
        <f t="shared" si="43"/>
        <v>1.3333333333333333</v>
      </c>
      <c r="G223" s="75">
        <v>552380.28</v>
      </c>
      <c r="H223" s="111">
        <v>400000</v>
      </c>
      <c r="I223" s="111">
        <v>250000</v>
      </c>
      <c r="J223" s="109">
        <v>250000</v>
      </c>
      <c r="K223" s="109">
        <v>250000</v>
      </c>
      <c r="L223" s="215">
        <v>250000</v>
      </c>
      <c r="M223" s="191">
        <f t="shared" si="42"/>
        <v>0.625</v>
      </c>
    </row>
    <row r="224" spans="1:14" ht="13.5" thickBot="1" x14ac:dyDescent="0.25">
      <c r="A224" s="131" t="s">
        <v>263</v>
      </c>
      <c r="B224" s="140"/>
      <c r="C224" s="154" t="s">
        <v>71</v>
      </c>
      <c r="D224" s="68">
        <f>SUM(D56)</f>
        <v>32527155.890000001</v>
      </c>
      <c r="E224" s="68">
        <f>SUM(E56)</f>
        <v>27489358.794000003</v>
      </c>
      <c r="F224" s="188">
        <f t="shared" si="43"/>
        <v>1.0288410221548363</v>
      </c>
      <c r="G224" s="68">
        <f t="shared" ref="G224:L224" si="51">SUM(G56)</f>
        <v>27657584.432999998</v>
      </c>
      <c r="H224" s="102">
        <f t="shared" si="51"/>
        <v>28282180</v>
      </c>
      <c r="I224" s="102">
        <f t="shared" si="51"/>
        <v>27098180</v>
      </c>
      <c r="J224" s="102">
        <f t="shared" si="51"/>
        <v>26670000</v>
      </c>
      <c r="K224" s="102">
        <f t="shared" si="51"/>
        <v>26770000</v>
      </c>
      <c r="L224" s="212">
        <f t="shared" si="51"/>
        <v>27643800</v>
      </c>
      <c r="M224" s="225">
        <f t="shared" si="42"/>
        <v>0.97742818976472112</v>
      </c>
    </row>
    <row r="225" spans="1:13" ht="13.5" thickBot="1" x14ac:dyDescent="0.25">
      <c r="A225" s="131" t="s">
        <v>263</v>
      </c>
      <c r="B225" s="140"/>
      <c r="C225" s="154" t="s">
        <v>181</v>
      </c>
      <c r="D225" s="68">
        <f>+D62+D100+D143+D178+D186+D196+D200+D210+D213+D216+D222</f>
        <v>30829436.929000001</v>
      </c>
      <c r="E225" s="68">
        <f>E62+E100+E143+E178+E186+E196+E200+E210+E213+E216+E222</f>
        <v>27442680</v>
      </c>
      <c r="F225" s="188">
        <f t="shared" si="43"/>
        <v>1.0149767442538411</v>
      </c>
      <c r="G225" s="68">
        <f>SUM(G222,G216,G213,G210,G200,G196,G186,G178,G143,G100,G62)</f>
        <v>29358785.789999999</v>
      </c>
      <c r="H225" s="102">
        <f>H62+H100+H143+H178+H186+H196+H200+H210+H213+H216+H222</f>
        <v>27853682</v>
      </c>
      <c r="I225" s="102">
        <f>I62+I100+I143+I178+I186+I196+I200+I210+I213+I216+I222</f>
        <v>27088682</v>
      </c>
      <c r="J225" s="102">
        <f>J62+J100+J143+J178+J186+J196+J200+J210+J213+J216+J222</f>
        <v>26536876</v>
      </c>
      <c r="K225" s="102">
        <f>K62+K100+K143+K178+K186+K196+K200+K210+K213+K216+K222</f>
        <v>26764876</v>
      </c>
      <c r="L225" s="222">
        <f>L62+L100+L143+L178+L186+L196+L200+L210+L213+L216+L222</f>
        <v>27607744</v>
      </c>
      <c r="M225" s="225">
        <f t="shared" si="42"/>
        <v>0.99117035945193888</v>
      </c>
    </row>
    <row r="226" spans="1:13" ht="13.5" thickBot="1" x14ac:dyDescent="0.25">
      <c r="A226" s="172" t="s">
        <v>264</v>
      </c>
      <c r="B226" s="173" t="s">
        <v>115</v>
      </c>
      <c r="C226" s="174" t="s">
        <v>104</v>
      </c>
      <c r="D226" s="93">
        <f>+D224-D225</f>
        <v>1697718.9609999992</v>
      </c>
      <c r="E226" s="93">
        <f>+E224-E225</f>
        <v>46678.794000003487</v>
      </c>
      <c r="F226" s="189">
        <f t="shared" si="43"/>
        <v>9.1797144544901474</v>
      </c>
      <c r="G226" s="93">
        <f t="shared" ref="G226:K226" si="52">+G224-G225</f>
        <v>-1701201.3570000008</v>
      </c>
      <c r="H226" s="105">
        <f t="shared" si="52"/>
        <v>428498</v>
      </c>
      <c r="I226" s="105">
        <f t="shared" si="52"/>
        <v>9498</v>
      </c>
      <c r="J226" s="105">
        <f t="shared" si="52"/>
        <v>133124</v>
      </c>
      <c r="K226" s="105">
        <f t="shared" si="52"/>
        <v>5124</v>
      </c>
      <c r="L226" s="105">
        <f t="shared" ref="L226" si="53">+L224-L225</f>
        <v>36056</v>
      </c>
      <c r="M226" s="225">
        <f t="shared" si="42"/>
        <v>8.4145083524310493E-2</v>
      </c>
    </row>
    <row r="227" spans="1:13" ht="22.9" customHeight="1" x14ac:dyDescent="0.2">
      <c r="A227" s="148"/>
      <c r="B227" s="175"/>
      <c r="C227" s="176"/>
      <c r="D227" s="81"/>
      <c r="H227" s="80"/>
    </row>
    <row r="228" spans="1:13" ht="22.5" customHeight="1" x14ac:dyDescent="0.25">
      <c r="A228" s="177" t="s">
        <v>304</v>
      </c>
      <c r="D228" s="87"/>
      <c r="G228" s="194"/>
      <c r="H228" s="82"/>
      <c r="I228" s="194"/>
      <c r="J228" s="194"/>
      <c r="K228" s="194"/>
      <c r="L228" s="194"/>
    </row>
    <row r="229" spans="1:13" ht="18.75" customHeight="1" x14ac:dyDescent="0.25">
      <c r="A229" s="177" t="s">
        <v>278</v>
      </c>
      <c r="C229" s="177" t="s">
        <v>307</v>
      </c>
      <c r="D229" s="112"/>
      <c r="E229" s="112"/>
      <c r="F229" s="54"/>
      <c r="G229" s="194"/>
      <c r="H229" s="87" t="s">
        <v>295</v>
      </c>
      <c r="I229" s="194"/>
      <c r="J229" s="194"/>
      <c r="K229" s="194"/>
      <c r="L229" s="194"/>
    </row>
    <row r="230" spans="1:13" ht="24" customHeight="1" x14ac:dyDescent="0.25">
      <c r="A230" s="178" t="s">
        <v>277</v>
      </c>
      <c r="C230" s="177" t="s">
        <v>323</v>
      </c>
      <c r="D230" s="112"/>
      <c r="E230" s="112"/>
      <c r="F230" s="54"/>
      <c r="G230" s="194"/>
      <c r="H230" s="87" t="s">
        <v>296</v>
      </c>
      <c r="I230" s="194"/>
      <c r="J230" s="194"/>
      <c r="K230" s="194"/>
      <c r="L230" s="194"/>
    </row>
    <row r="231" spans="1:13" ht="19.149999999999999" customHeight="1" x14ac:dyDescent="0.2">
      <c r="A231" s="179"/>
      <c r="C231" s="178" t="s">
        <v>322</v>
      </c>
      <c r="D231" s="112"/>
      <c r="E231" s="112"/>
      <c r="F231" s="54"/>
      <c r="G231" s="193"/>
      <c r="I231" s="193"/>
      <c r="J231" s="193"/>
      <c r="K231" s="193"/>
      <c r="L231" s="193"/>
    </row>
    <row r="232" spans="1:13" ht="16.899999999999999" customHeight="1" x14ac:dyDescent="0.2">
      <c r="A232" s="180"/>
      <c r="C232" s="179"/>
      <c r="D232" s="112"/>
      <c r="E232" s="112"/>
      <c r="F232" s="195"/>
      <c r="G232" s="195"/>
      <c r="H232" s="195"/>
      <c r="I232" s="195"/>
      <c r="J232" s="195"/>
      <c r="K232" s="195"/>
      <c r="L232" s="195"/>
    </row>
    <row r="234" spans="1:13" x14ac:dyDescent="0.2">
      <c r="C234" s="227"/>
    </row>
  </sheetData>
  <mergeCells count="1">
    <mergeCell ref="A7:C7"/>
  </mergeCells>
  <phoneticPr fontId="19" type="noConversion"/>
  <pageMargins left="0.59055118110236227" right="0" top="0.55118110236220474" bottom="0.94488188976377963" header="0.31496062992125984" footer="0.31496062992125984"/>
  <pageSetup paperSize="9" scale="90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2021-10-11T07:04:36Z</cp:lastPrinted>
  <dcterms:created xsi:type="dcterms:W3CDTF">2011-10-12T06:43:57Z</dcterms:created>
  <dcterms:modified xsi:type="dcterms:W3CDTF">2021-10-11T07:05:41Z</dcterms:modified>
</cp:coreProperties>
</file>