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islav.barada\Desktop\finacije izvješće\2020\"/>
    </mc:Choice>
  </mc:AlternateContent>
  <xr:revisionPtr revIDLastSave="0" documentId="13_ncr:1_{9275D53B-A037-4789-8726-BBD5C0F610BA}" xr6:coauthVersionLast="47" xr6:coauthVersionMax="47" xr10:uidLastSave="{00000000-0000-0000-0000-000000000000}"/>
  <bookViews>
    <workbookView xWindow="-120" yWindow="-120" windowWidth="29040" windowHeight="15840" tabRatio="511" firstSheet="1" activeTab="1" xr2:uid="{00000000-000D-0000-FFFF-FFFF00000000}"/>
  </bookViews>
  <sheets>
    <sheet name="PLAN RASHODA 2013." sheetId="1" r:id="rId1"/>
    <sheet name="Sheet1" sheetId="4" r:id="rId2"/>
    <sheet name="Sheet2" sheetId="5" r:id="rId3"/>
  </sheets>
  <definedNames>
    <definedName name="_xlnm._FilterDatabase" localSheetId="1" hidden="1">Sheet1!$C$1:$C$216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8" i="4" l="1"/>
  <c r="F207" i="4"/>
  <c r="F205" i="4"/>
  <c r="F202" i="4"/>
  <c r="F201" i="4"/>
  <c r="F199" i="4"/>
  <c r="F198" i="4"/>
  <c r="F196" i="4"/>
  <c r="F195" i="4"/>
  <c r="F193" i="4"/>
  <c r="F192" i="4"/>
  <c r="F191" i="4"/>
  <c r="F190" i="4"/>
  <c r="F189" i="4"/>
  <c r="F188" i="4"/>
  <c r="F187" i="4"/>
  <c r="F186" i="4"/>
  <c r="F185" i="4"/>
  <c r="F183" i="4"/>
  <c r="F182" i="4"/>
  <c r="F181" i="4"/>
  <c r="F179" i="4"/>
  <c r="F177" i="4"/>
  <c r="F176" i="4"/>
  <c r="F175" i="4"/>
  <c r="F174" i="4"/>
  <c r="F172" i="4"/>
  <c r="F171" i="4"/>
  <c r="F169" i="4"/>
  <c r="F167" i="4"/>
  <c r="F166" i="4"/>
  <c r="F165" i="4"/>
  <c r="F164" i="4"/>
  <c r="F163" i="4"/>
  <c r="F162" i="4"/>
  <c r="F161" i="4"/>
  <c r="F160" i="4"/>
  <c r="F159" i="4"/>
  <c r="F158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2" i="4"/>
  <c r="F141" i="4"/>
  <c r="F139" i="4"/>
  <c r="F138" i="4"/>
  <c r="F137" i="4"/>
  <c r="F136" i="4"/>
  <c r="F135" i="4"/>
  <c r="F134" i="4"/>
  <c r="F132" i="4"/>
  <c r="F131" i="4"/>
  <c r="F130" i="4"/>
  <c r="F129" i="4"/>
  <c r="F126" i="4"/>
  <c r="F125" i="4"/>
  <c r="F124" i="4"/>
  <c r="F123" i="4"/>
  <c r="F122" i="4"/>
  <c r="F121" i="4"/>
  <c r="F120" i="4"/>
  <c r="F119" i="4"/>
  <c r="F118" i="4"/>
  <c r="F117" i="4"/>
  <c r="F116" i="4"/>
  <c r="F114" i="4"/>
  <c r="F113" i="4"/>
  <c r="F112" i="4"/>
  <c r="F110" i="4"/>
  <c r="F109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1" i="4"/>
  <c r="F50" i="4"/>
  <c r="F49" i="4"/>
  <c r="F48" i="4"/>
  <c r="F47" i="4"/>
  <c r="F45" i="4"/>
  <c r="E9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11" i="4"/>
  <c r="F10" i="4"/>
  <c r="E206" i="4"/>
  <c r="E200" i="4"/>
  <c r="E197" i="4"/>
  <c r="E194" i="4"/>
  <c r="E184" i="4"/>
  <c r="E180" i="4"/>
  <c r="E170" i="4"/>
  <c r="E168" i="4"/>
  <c r="E133" i="4"/>
  <c r="E95" i="4"/>
  <c r="E57" i="4"/>
  <c r="E46" i="4"/>
  <c r="E44" i="4"/>
  <c r="E8" i="4" l="1"/>
  <c r="E56" i="4"/>
  <c r="E209" i="4"/>
  <c r="E52" i="4" l="1"/>
  <c r="E208" i="4" l="1"/>
  <c r="D180" i="4" l="1"/>
  <c r="F180" i="4" s="1"/>
  <c r="D206" i="4" l="1"/>
  <c r="F206" i="4" s="1"/>
  <c r="D200" i="4"/>
  <c r="F200" i="4" s="1"/>
  <c r="D197" i="4"/>
  <c r="F197" i="4" s="1"/>
  <c r="D194" i="4"/>
  <c r="F194" i="4" s="1"/>
  <c r="D184" i="4"/>
  <c r="D170" i="4"/>
  <c r="F170" i="4" s="1"/>
  <c r="D168" i="4"/>
  <c r="F168" i="4" s="1"/>
  <c r="D133" i="4"/>
  <c r="F133" i="4" s="1"/>
  <c r="D95" i="4"/>
  <c r="F95" i="4" s="1"/>
  <c r="D57" i="4"/>
  <c r="F57" i="4" s="1"/>
  <c r="D46" i="4"/>
  <c r="F46" i="4" s="1"/>
  <c r="D44" i="4"/>
  <c r="F44" i="4" s="1"/>
  <c r="D9" i="4"/>
  <c r="F9" i="4" s="1"/>
  <c r="F184" i="4" l="1"/>
  <c r="D56" i="4"/>
  <c r="F56" i="4" s="1"/>
  <c r="D8" i="4"/>
  <c r="F8" i="4" s="1"/>
  <c r="D209" i="4"/>
  <c r="F209" i="4" s="1"/>
  <c r="D52" i="4" l="1"/>
  <c r="F52" i="4" s="1"/>
  <c r="D208" i="4" l="1"/>
  <c r="F208" i="4" s="1"/>
  <c r="D210" i="4" l="1"/>
  <c r="B186" i="4" l="1"/>
  <c r="B187" i="4" s="1"/>
  <c r="B188" i="4" s="1"/>
  <c r="B189" i="4" s="1"/>
  <c r="B190" i="4" s="1"/>
  <c r="B191" i="4" s="1"/>
  <c r="B192" i="4" s="1"/>
  <c r="N7" i="1" l="1"/>
  <c r="K8" i="1"/>
  <c r="N8" i="1" s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M27" i="1"/>
  <c r="N27" i="1" s="1"/>
  <c r="N28" i="1"/>
  <c r="N29" i="1"/>
  <c r="N30" i="1"/>
  <c r="N31" i="1"/>
  <c r="N32" i="1"/>
  <c r="N33" i="1"/>
  <c r="N34" i="1"/>
  <c r="N35" i="1"/>
  <c r="K36" i="1"/>
  <c r="N37" i="1"/>
  <c r="N38" i="1"/>
  <c r="N39" i="1"/>
  <c r="N40" i="1"/>
  <c r="N41" i="1"/>
  <c r="L42" i="1"/>
  <c r="N42" i="1" s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M61" i="1"/>
  <c r="N61" i="1" s="1"/>
  <c r="N62" i="1"/>
  <c r="N63" i="1"/>
  <c r="M64" i="1"/>
  <c r="N64" i="1" s="1"/>
  <c r="B65" i="1"/>
  <c r="C65" i="1"/>
  <c r="D65" i="1"/>
  <c r="E65" i="1"/>
  <c r="F65" i="1"/>
  <c r="G65" i="1"/>
  <c r="H65" i="1"/>
  <c r="I65" i="1"/>
  <c r="J65" i="1"/>
  <c r="L65" i="1"/>
  <c r="M65" i="1" l="1"/>
  <c r="K65" i="1"/>
  <c r="N36" i="1"/>
  <c r="N65" i="1" l="1"/>
</calcChain>
</file>

<file path=xl/sharedStrings.xml><?xml version="1.0" encoding="utf-8"?>
<sst xmlns="http://schemas.openxmlformats.org/spreadsheetml/2006/main" count="311" uniqueCount="295">
  <si>
    <t>ATS</t>
  </si>
  <si>
    <t>BRODOTROGIR</t>
  </si>
  <si>
    <t>ČISTOĆA</t>
  </si>
  <si>
    <t>DEPONIJ</t>
  </si>
  <si>
    <t>GROBLJE</t>
  </si>
  <si>
    <t>JPP</t>
  </si>
  <si>
    <t>MEDIJI</t>
  </si>
  <si>
    <t>RADIONA</t>
  </si>
  <si>
    <t>GRAD. ZELENILO</t>
  </si>
  <si>
    <t>J. RASVJETA</t>
  </si>
  <si>
    <t>TRŽ. I RIB.</t>
  </si>
  <si>
    <t>PROMETNE DJ.</t>
  </si>
  <si>
    <t>Bruto plaće</t>
  </si>
  <si>
    <t>UKUPNO</t>
  </si>
  <si>
    <t>Uredski materijal</t>
  </si>
  <si>
    <t>Električna energija</t>
  </si>
  <si>
    <t>Prijevozničke usluge</t>
  </si>
  <si>
    <t>Tr.sl.puta-dnevnice</t>
  </si>
  <si>
    <t>Tr.sl.puta-cestarina</t>
  </si>
  <si>
    <t>Tr.sl.puta-prijevoz</t>
  </si>
  <si>
    <t>Tr.sl.puta-smještaj</t>
  </si>
  <si>
    <t>Poštanske usluge</t>
  </si>
  <si>
    <t>Usluge fiksne telefonije</t>
  </si>
  <si>
    <t>Usluge mobilne telefonije</t>
  </si>
  <si>
    <t>Tekuće održavanje</t>
  </si>
  <si>
    <t>Najmovi i zakupi</t>
  </si>
  <si>
    <t>Zdravstveni pregledi</t>
  </si>
  <si>
    <t>Bankarske usluge</t>
  </si>
  <si>
    <t>Konzultantske usluge</t>
  </si>
  <si>
    <t>Usluge zaštite na radu</t>
  </si>
  <si>
    <t>Usluge procjene</t>
  </si>
  <si>
    <t>Premije osiguranja</t>
  </si>
  <si>
    <t>Komunalna i vodna naknada</t>
  </si>
  <si>
    <t>Održavanje software-a</t>
  </si>
  <si>
    <t>Grafičke usluge</t>
  </si>
  <si>
    <t>Građevinske usluge</t>
  </si>
  <si>
    <t>Ostale usluge</t>
  </si>
  <si>
    <t>Kotizacije za seminare</t>
  </si>
  <si>
    <t>Tečajevi za stručno usavršavanje</t>
  </si>
  <si>
    <t>Potpore radnicima</t>
  </si>
  <si>
    <t>Trošak reprezentacije</t>
  </si>
  <si>
    <t>Članarine</t>
  </si>
  <si>
    <t>Trošak stručne literature</t>
  </si>
  <si>
    <t>Financijski i izvanredni rashodi</t>
  </si>
  <si>
    <t>Zaštitarska služba</t>
  </si>
  <si>
    <t>Sredstva za čišćenje</t>
  </si>
  <si>
    <t>Trošak vode</t>
  </si>
  <si>
    <t>Leasing vozila</t>
  </si>
  <si>
    <t>Rezervni djelovi</t>
  </si>
  <si>
    <t>Filteri</t>
  </si>
  <si>
    <t>Akumulatori</t>
  </si>
  <si>
    <t>Vulkanizerske usluge</t>
  </si>
  <si>
    <t>Popravak hidraulike</t>
  </si>
  <si>
    <t>Strojna obrada</t>
  </si>
  <si>
    <t>Servis vatrogasnih aparata</t>
  </si>
  <si>
    <t>Bravarski repromaterijal</t>
  </si>
  <si>
    <t>Gorivo</t>
  </si>
  <si>
    <t>Mazivo</t>
  </si>
  <si>
    <t>Gume</t>
  </si>
  <si>
    <t>Zemlja</t>
  </si>
  <si>
    <t>Amortizacija</t>
  </si>
  <si>
    <t>Izvanredne intervencije</t>
  </si>
  <si>
    <t>Vanjske usluge</t>
  </si>
  <si>
    <t>Blokovi za naplatu i role za automat</t>
  </si>
  <si>
    <t xml:space="preserve">Bojanje </t>
  </si>
  <si>
    <t>Ostali troškovi</t>
  </si>
  <si>
    <t>Periodično ispitivanje vozila i opreme</t>
  </si>
  <si>
    <t>Tehnički pregledi i registracija vozila</t>
  </si>
  <si>
    <t>Sudske.pr.,odvj.usl.i j.biljež.naknade</t>
  </si>
  <si>
    <t>HTZ oprema i radna odjeća i obuća</t>
  </si>
  <si>
    <t>Reprodukcijski materijal</t>
  </si>
  <si>
    <t>UKUPNI PRIHODI</t>
  </si>
  <si>
    <t>Elektromaterijal</t>
  </si>
  <si>
    <t>MATERIJALNI TROŠKOVI:</t>
  </si>
  <si>
    <t>Troškovi usluga I.</t>
  </si>
  <si>
    <t>Troškovi usluga II.</t>
  </si>
  <si>
    <t>Troškovi vezani za službeni put</t>
  </si>
  <si>
    <t>Naknade troškova prijevoza zaposlenima</t>
  </si>
  <si>
    <t>Troškovi reprezentacije</t>
  </si>
  <si>
    <t>Doprinosi na plaće</t>
  </si>
  <si>
    <t>Dnevnice za službeni put</t>
  </si>
  <si>
    <t>Kamate</t>
  </si>
  <si>
    <t>Manjkovi usljed provale i krađe</t>
  </si>
  <si>
    <t>Prihodi od parkinga</t>
  </si>
  <si>
    <t>Prihodi od magnetske kartice</t>
  </si>
  <si>
    <t>Prihodi od tržnice</t>
  </si>
  <si>
    <t>Prihodi od gradski radio</t>
  </si>
  <si>
    <t>Prihodi od pauka</t>
  </si>
  <si>
    <t>Prihodi od režije u najmu</t>
  </si>
  <si>
    <t>Prihodi od ribarnice</t>
  </si>
  <si>
    <t>Prihodi grobne naknade</t>
  </si>
  <si>
    <t>FINANCIJSKI PRIHODI:</t>
  </si>
  <si>
    <t>IZVANREDNI  PRIHODI :</t>
  </si>
  <si>
    <t>Negativne tečajne razlike po kreditima</t>
  </si>
  <si>
    <t>PRIHODI OD PRODAJE PROIZVODA I USLUGA:</t>
  </si>
  <si>
    <t>Vodna naknada</t>
  </si>
  <si>
    <t>Komunalna naknada</t>
  </si>
  <si>
    <t>R.B.</t>
  </si>
  <si>
    <t>UKUPNI PRIHODI POSLOVANJA:</t>
  </si>
  <si>
    <t>RASHODI POSLOVANJA:</t>
  </si>
  <si>
    <t>PRIHODI POSLOVANJA:</t>
  </si>
  <si>
    <t>Biljni i sadni materijal</t>
  </si>
  <si>
    <t>Vodoinstalacijski materijal</t>
  </si>
  <si>
    <t>Električna energija -opskrba</t>
  </si>
  <si>
    <t>Naknade članovima nadzornog odbora</t>
  </si>
  <si>
    <t>DOBITAK/(-)GUBITAK</t>
  </si>
  <si>
    <t>POZICIJA PLANA</t>
  </si>
  <si>
    <t>PLAN RASHODA 2013.g.</t>
  </si>
  <si>
    <t>Alati i pribor</t>
  </si>
  <si>
    <t>Prijevozničke usluge u cestovnom prometu, cestarine i dr.</t>
  </si>
  <si>
    <t>Naknade za korištenje ostalih prava , mediji</t>
  </si>
  <si>
    <t>Usluge održavanja software-a LIBUSOFT</t>
  </si>
  <si>
    <t>Troškovi stručne literature i tiska</t>
  </si>
  <si>
    <t>Ostale potpore i naknade radnicima</t>
  </si>
  <si>
    <t>Objava oglasa</t>
  </si>
  <si>
    <t>Auto ulja i maziva</t>
  </si>
  <si>
    <t>Materijal za čišćenje</t>
  </si>
  <si>
    <t>Građevinski materijal - KAMENI AGREGAT</t>
  </si>
  <si>
    <t xml:space="preserve"> </t>
  </si>
  <si>
    <t>Bravarski materijal</t>
  </si>
  <si>
    <t>Članarine udrugama i organizacijama i HGK</t>
  </si>
  <si>
    <t>Troškovi vode</t>
  </si>
  <si>
    <t xml:space="preserve">Upravni, sud.tr.i biljezi, pristojbe, por.na tvrtku) </t>
  </si>
  <si>
    <t>Prihodi od dotacija, darova i subvencije</t>
  </si>
  <si>
    <t>Zbrinjavanje životinjskih nusproizvoda</t>
  </si>
  <si>
    <t xml:space="preserve">Amortizacija </t>
  </si>
  <si>
    <t xml:space="preserve">Prihodi  ostalo  </t>
  </si>
  <si>
    <t>Prihodi od groblje (UKOPI,prijenos vlas.)</t>
  </si>
  <si>
    <t>Vrijednosno usklađivanje potraživanja</t>
  </si>
  <si>
    <t xml:space="preserve">Građevinski materijal </t>
  </si>
  <si>
    <t>Građevinski materijal - BETON</t>
  </si>
  <si>
    <t>Građevinski materija-KAMEN-RUBNJACI</t>
  </si>
  <si>
    <t xml:space="preserve">Zaštitna odjeća </t>
  </si>
  <si>
    <t>Zaštitna obuća</t>
  </si>
  <si>
    <t xml:space="preserve">Otpis sitnog inventara </t>
  </si>
  <si>
    <t>Usluge održavanja software-a - SMARTNET</t>
  </si>
  <si>
    <t>Bravarske usluge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</si>
  <si>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</si>
  <si>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</si>
  <si>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</si>
  <si>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</si>
  <si>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</si>
  <si>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</si>
  <si>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</si>
  <si>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</si>
  <si>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</si>
  <si>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</si>
  <si>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</si>
  <si>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Prihodi od deponija+zemlja iz iskopa</t>
  </si>
  <si>
    <t>Kazne, penali, naknade štete</t>
  </si>
  <si>
    <t>Geodetske usluge</t>
  </si>
  <si>
    <t>Neotpisana vrijednost otuđ.i rash.im.</t>
  </si>
  <si>
    <t>Uredski materijal i toneri</t>
  </si>
  <si>
    <t>Usluge pravnog savjetovanja</t>
  </si>
  <si>
    <t>Vrećice za otpad</t>
  </si>
  <si>
    <t xml:space="preserve">Otpis autoguma /autogume </t>
  </si>
  <si>
    <t>Rezervni dijelovi za strojeve /pile, traktore,trav./</t>
  </si>
  <si>
    <t>Usluge fiksne telefonije i interneta</t>
  </si>
  <si>
    <t>Usluge stručnog usavršavanja</t>
  </si>
  <si>
    <t>Prihodi od nakn.napl.otp.potraživanja</t>
  </si>
  <si>
    <t>Seminari, kotizacije i savjetovanje</t>
  </si>
  <si>
    <t>Usluge održavanja software-a  PAUK-RING</t>
  </si>
  <si>
    <t>Usluge održavanja sustava Wastecontrol</t>
  </si>
  <si>
    <t>Usluge održavanja software-a - PARKIS RAO</t>
  </si>
  <si>
    <t>Usluge blagdansko ukrašavanje</t>
  </si>
  <si>
    <t xml:space="preserve">Radio oprema  </t>
  </si>
  <si>
    <t>TROŠKOVI AMORTIZACIJE:/43/</t>
  </si>
  <si>
    <t>REZERVIRANJA TROŠKOVA /45/</t>
  </si>
  <si>
    <t>OSTALI TROŠKOVI:/46/</t>
  </si>
  <si>
    <t>NAKNADE TROŠKOVA RADNIKA I OST.MAT.</t>
  </si>
  <si>
    <t>XIII</t>
  </si>
  <si>
    <t>XIV</t>
  </si>
  <si>
    <t>XV</t>
  </si>
  <si>
    <t>I</t>
  </si>
  <si>
    <t>R A S H O D I</t>
  </si>
  <si>
    <t xml:space="preserve">P R I H O D I </t>
  </si>
  <si>
    <t xml:space="preserve">Prihodi  gradsko zelenilo  </t>
  </si>
  <si>
    <t xml:space="preserve">Prihodi  javna rasvjeta </t>
  </si>
  <si>
    <t xml:space="preserve">Prihodi  čistači JPP  </t>
  </si>
  <si>
    <t xml:space="preserve">Prihodi  održavnja JPP  </t>
  </si>
  <si>
    <t xml:space="preserve">Prihodi  ostalo Grad (ost.usl.) </t>
  </si>
  <si>
    <t xml:space="preserve">Prihodi od sanacije divljih depon. </t>
  </si>
  <si>
    <t>UKUPNI RASHODI</t>
  </si>
  <si>
    <t>Usluge zbrinjavanja otpadnih ulja</t>
  </si>
  <si>
    <t>Zdravstveni pregledi radnika</t>
  </si>
  <si>
    <t>Usluge održavanja sustava parking -ECCOS</t>
  </si>
  <si>
    <t>Revizorske usluge</t>
  </si>
  <si>
    <t>Usluge reklame i promidžbe</t>
  </si>
  <si>
    <t>Usluge rovokopača</t>
  </si>
  <si>
    <t>Prihodi od čistačica- Servisni centar Trogir</t>
  </si>
  <si>
    <t>Prihodi od lučkih pristojbi</t>
  </si>
  <si>
    <t xml:space="preserve">Prihodi  od Jadrolinije </t>
  </si>
  <si>
    <t xml:space="preserve">Prihodi od održavanja oborinskih kanala  </t>
  </si>
  <si>
    <t xml:space="preserve">Prihodi od blagdanskog ukrašavanja grada  </t>
  </si>
  <si>
    <t>Prihodi od javnih WC-a</t>
  </si>
  <si>
    <t>Prihodi od TUŠ-eva</t>
  </si>
  <si>
    <t xml:space="preserve">Prihodi od groblja ( održavanje) </t>
  </si>
  <si>
    <t>Prihodi od najma</t>
  </si>
  <si>
    <t>Prihod od čistača EX - Brodotrogira</t>
  </si>
  <si>
    <t>Prihodi od kamata, tečajnih razl.,biljež.naknada po ovrh.</t>
  </si>
  <si>
    <t>Gorivo Eurodiesel</t>
  </si>
  <si>
    <t>Gorivo Euro super BS</t>
  </si>
  <si>
    <t>Kartice evidencije ulaza i izlaza na parkirališta</t>
  </si>
  <si>
    <t>Prijevozničke usluge u pomorskom i riječnom prometu</t>
  </si>
  <si>
    <t>Cestarine, mostarine, tunelarine, parking i sl.</t>
  </si>
  <si>
    <t>12</t>
  </si>
  <si>
    <t>13</t>
  </si>
  <si>
    <t>18</t>
  </si>
  <si>
    <t>Najam za opremu DOBRIĆ</t>
  </si>
  <si>
    <t>Usluge odvjetnika za zastupanja</t>
  </si>
  <si>
    <t>Premije osiguranja vozila, imovine i dr.</t>
  </si>
  <si>
    <t>Koncesijska naknada - LUČKA UPRAVA</t>
  </si>
  <si>
    <t>Ugovori o djelu,honorari i nakn. Sudskim vještacima</t>
  </si>
  <si>
    <t>Naknada za zapošljavanje osoba sa invaliditetom</t>
  </si>
  <si>
    <t>Usluga zbrinjavanje građ.i glom.otpada</t>
  </si>
  <si>
    <t>Intelektulane usluge</t>
  </si>
  <si>
    <t>Boje, lakovi,razređivači i sitni potrošni materijal</t>
  </si>
  <si>
    <t>Gnojiva ,zaštitna sredstva i ostala poljooprema</t>
  </si>
  <si>
    <t>Najam komunalnog vozila RASCO</t>
  </si>
  <si>
    <t>Najam pisača i kuvertirke LASER</t>
  </si>
  <si>
    <t xml:space="preserve">Auto dijelovi </t>
  </si>
  <si>
    <t>Električna energija -mrežarina</t>
  </si>
  <si>
    <t>Usluge fiskalne blagajne-mreža office 365</t>
  </si>
  <si>
    <t xml:space="preserve">Božična drvca </t>
  </si>
  <si>
    <t xml:space="preserve">Prihodi od prikupljanja komunalnog otpada  </t>
  </si>
  <si>
    <t>Ostale komunalne usluge-deponij ispitivanja</t>
  </si>
  <si>
    <t>Usluge ugradnje moloka</t>
  </si>
  <si>
    <t>Aluminijska bravarija</t>
  </si>
  <si>
    <t>Troškovi zaštite okoliša</t>
  </si>
  <si>
    <t>19</t>
  </si>
  <si>
    <t xml:space="preserve">Najam opreme za nadzor vozila </t>
  </si>
  <si>
    <t xml:space="preserve">Usluge  obrade taho listića </t>
  </si>
  <si>
    <t>Prihodi od lučkih djelatnosti -ostalo</t>
  </si>
  <si>
    <t>Prihodi knjigovodstvene usluge</t>
  </si>
  <si>
    <t>Uređenje lokacije oko kontejnera Soline</t>
  </si>
  <si>
    <t>Usluge zaštite objekata</t>
  </si>
  <si>
    <t>Prihodi od izrade grobnica</t>
  </si>
  <si>
    <t>Sadni materijal za akciju posadi drvo</t>
  </si>
  <si>
    <t>Otpisana potraživanja</t>
  </si>
  <si>
    <t>Usluge održavanja sustava -dojavni sus.ST L.</t>
  </si>
  <si>
    <t>Ostale nagrade zaposlenima Uskrs,Božić, radni rezultati</t>
  </si>
  <si>
    <t>PLAN ZA 2020.g.</t>
  </si>
  <si>
    <r>
      <t>Usluga sakupljanja glomaznog otpada-</t>
    </r>
    <r>
      <rPr>
        <b/>
        <sz val="10"/>
        <rFont val="Calibri"/>
        <family val="2"/>
        <charset val="238"/>
      </rPr>
      <t>odvoz</t>
    </r>
  </si>
  <si>
    <t>Uređenje prostorija na tržnici</t>
  </si>
  <si>
    <t>Uređenje ribarnice</t>
  </si>
  <si>
    <t>Naknade za usluge banaka i usl.za plat.promet ijavni bilj.</t>
  </si>
  <si>
    <t>Uređenje lokacije Plano I faza</t>
  </si>
  <si>
    <t xml:space="preserve">Uređenje lokacije  ex kuglana I faza </t>
  </si>
  <si>
    <t xml:space="preserve">Najam za vozilo operativni leasing </t>
  </si>
  <si>
    <t>Radovi izgradnje ogradnog i potpornog zida u Planom</t>
  </si>
  <si>
    <t xml:space="preserve">Deratizacija i dezinsekcija </t>
  </si>
  <si>
    <t>Usluga ispitivanja elektroinstalacija</t>
  </si>
  <si>
    <t>Usluga zbrinajvanja stabala na lokaciji Soline</t>
  </si>
  <si>
    <t>Usluga izrade projektne dokumentacije u Planom</t>
  </si>
  <si>
    <t>Usluga redizajna Trogirskog portala, GR i TH</t>
  </si>
  <si>
    <t>Usluga odovza i zbrinjavanja ambalažnog otpada</t>
  </si>
  <si>
    <t>Prihod od ukidanja rezerviranja za otpremnine</t>
  </si>
  <si>
    <t>Usluge održavanja sustava  sig.os. Podataka OSKAR</t>
  </si>
  <si>
    <t>Klupe</t>
  </si>
  <si>
    <t>Usluge odvoza i zbrinjavanja otpadnih voda</t>
  </si>
  <si>
    <t>Najamnine i zakupnine zgrade</t>
  </si>
  <si>
    <t>Uređenje parkirališta T4-brigi</t>
  </si>
  <si>
    <t>Veterinarske usluge pristojba za kontrolu hrane  T i R</t>
  </si>
  <si>
    <t xml:space="preserve">Usluge održavanja sustava  M.parking </t>
  </si>
  <si>
    <t xml:space="preserve">Tehnički i periodički pregled vozila </t>
  </si>
  <si>
    <t>Usluge servisa i rezervni dijelovi sustrava parking</t>
  </si>
  <si>
    <t xml:space="preserve">Usluge servisa vozila </t>
  </si>
  <si>
    <t>Naknada za upravljanje i korištenje grad. parkirališta</t>
  </si>
  <si>
    <t>Troškovi izrade horiz. signalizacije na parkiralištima</t>
  </si>
  <si>
    <t>Tekućeg održavanje RAZNO</t>
  </si>
  <si>
    <t>Naknadno utvrđeni troškovi nabave  robe</t>
  </si>
  <si>
    <t>Prihodi od ukidanja rezerviranja za neiskorišteni GO</t>
  </si>
  <si>
    <t>Prihodi prodaje opreme, zgrade i zemlj.</t>
  </si>
  <si>
    <t>Prihodi od državnih potpora za investicije</t>
  </si>
  <si>
    <t>Otpis obveza (za avanse,  i sl.)</t>
  </si>
  <si>
    <t>Rezerviranja za otpremnine</t>
  </si>
  <si>
    <t>Rezerviranja za neiskorišteni godišnji odmor</t>
  </si>
  <si>
    <t>TROŠKOVI OSOBLJA/47/</t>
  </si>
  <si>
    <t>FINANCIJSKI RASHODI /72/</t>
  </si>
  <si>
    <t>IZVANREDNI RASHODI/73/</t>
  </si>
  <si>
    <t>VRIJEDNOSNO USKLAĐ.POTRAŽIVANJA/74/</t>
  </si>
  <si>
    <t>Rezerviranja za započete sudske sporove</t>
  </si>
  <si>
    <t>Prihodi od ukidanja rezerviranja za sud.tr.</t>
  </si>
  <si>
    <t xml:space="preserve">Materijali -razno </t>
  </si>
  <si>
    <t>Otpremnine za mirovinu</t>
  </si>
  <si>
    <t>Tomislav Barada</t>
  </si>
  <si>
    <t>OSTVARENO  2020.</t>
  </si>
  <si>
    <t>Uspornici za kolnik</t>
  </si>
  <si>
    <t>Prometni znakovi</t>
  </si>
  <si>
    <t>Kante za otpad</t>
  </si>
  <si>
    <t>Naknada za korištenje  vlastitog auta</t>
  </si>
  <si>
    <t xml:space="preserve">% OSTVARENJA </t>
  </si>
  <si>
    <t>Trogir, 01.07.2021.</t>
  </si>
  <si>
    <t>FINANCIJSKI PLAN SA REALIZACIJOM ZA 2020. GODINU</t>
  </si>
  <si>
    <t>Rukovoditelj sektora zajedničkih poslova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</si>
</sst>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  <charset val="238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  <scheme val="minor"/>
    </font>
    <font>
      <u/>
      <sz val="10"/>
      <name val="Calibri"/>
      <family val="2"/>
      <charset val="238"/>
    </font>
    <font>
      <b/>
      <sz val="9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201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4" fontId="5" fillId="0" borderId="0" xfId="0" applyNumberFormat="1" applyFont="1"/>
    <xf numFmtId="4" fontId="3" fillId="0" borderId="1" xfId="0" applyNumberFormat="1" applyFont="1" applyBorder="1"/>
    <xf numFmtId="4" fontId="5" fillId="0" borderId="1" xfId="0" applyNumberFormat="1" applyFont="1" applyBorder="1"/>
    <xf numFmtId="0" fontId="5" fillId="0" borderId="1" xfId="0" applyFont="1" applyBorder="1"/>
    <xf numFmtId="0" fontId="3" fillId="0" borderId="1" xfId="0" applyFont="1" applyBorder="1"/>
    <xf numFmtId="0" fontId="2" fillId="0" borderId="1" xfId="0" applyFont="1" applyBorder="1"/>
    <xf numFmtId="4" fontId="3" fillId="0" borderId="2" xfId="0" applyNumberFormat="1" applyFont="1" applyBorder="1"/>
    <xf numFmtId="0" fontId="3" fillId="0" borderId="2" xfId="0" applyFont="1" applyBorder="1"/>
    <xf numFmtId="4" fontId="2" fillId="0" borderId="2" xfId="0" applyNumberFormat="1" applyFont="1" applyBorder="1"/>
    <xf numFmtId="0" fontId="2" fillId="0" borderId="2" xfId="0" applyFont="1" applyBorder="1"/>
    <xf numFmtId="4" fontId="5" fillId="0" borderId="2" xfId="0" applyNumberFormat="1" applyFont="1" applyBorder="1"/>
    <xf numFmtId="0" fontId="5" fillId="0" borderId="2" xfId="0" applyFont="1" applyBorder="1"/>
    <xf numFmtId="0" fontId="6" fillId="0" borderId="4" xfId="0" applyFont="1" applyBorder="1"/>
    <xf numFmtId="0" fontId="6" fillId="0" borderId="5" xfId="0" applyFont="1" applyBorder="1"/>
    <xf numFmtId="4" fontId="3" fillId="0" borderId="6" xfId="0" applyNumberFormat="1" applyFont="1" applyBorder="1"/>
    <xf numFmtId="4" fontId="6" fillId="0" borderId="7" xfId="0" applyNumberFormat="1" applyFont="1" applyBorder="1"/>
    <xf numFmtId="4" fontId="3" fillId="0" borderId="8" xfId="0" applyNumberFormat="1" applyFont="1" applyBorder="1"/>
    <xf numFmtId="4" fontId="6" fillId="0" borderId="9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0" fontId="5" fillId="0" borderId="8" xfId="0" applyFont="1" applyBorder="1"/>
    <xf numFmtId="0" fontId="5" fillId="0" borderId="6" xfId="0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4" fontId="5" fillId="0" borderId="14" xfId="0" applyNumberFormat="1" applyFont="1" applyBorder="1"/>
    <xf numFmtId="4" fontId="6" fillId="0" borderId="10" xfId="0" applyNumberFormat="1" applyFont="1" applyBorder="1"/>
    <xf numFmtId="4" fontId="6" fillId="0" borderId="11" xfId="0" applyNumberFormat="1" applyFont="1" applyBorder="1"/>
    <xf numFmtId="0" fontId="6" fillId="0" borderId="16" xfId="0" applyFont="1" applyBorder="1"/>
    <xf numFmtId="0" fontId="6" fillId="0" borderId="17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4" fontId="9" fillId="0" borderId="7" xfId="0" applyNumberFormat="1" applyFont="1" applyBorder="1"/>
    <xf numFmtId="4" fontId="9" fillId="0" borderId="9" xfId="0" applyNumberFormat="1" applyFont="1" applyBorder="1"/>
    <xf numFmtId="4" fontId="9" fillId="0" borderId="15" xfId="0" applyNumberFormat="1" applyFont="1" applyBorder="1"/>
    <xf numFmtId="4" fontId="9" fillId="0" borderId="12" xfId="0" applyNumberFormat="1" applyFont="1" applyBorder="1"/>
    <xf numFmtId="4" fontId="3" fillId="0" borderId="19" xfId="0" applyNumberFormat="1" applyFont="1" applyBorder="1"/>
    <xf numFmtId="4" fontId="3" fillId="0" borderId="20" xfId="0" applyNumberFormat="1" applyFont="1" applyBorder="1"/>
    <xf numFmtId="4" fontId="6" fillId="0" borderId="21" xfId="0" applyNumberFormat="1" applyFont="1" applyBorder="1"/>
    <xf numFmtId="0" fontId="11" fillId="2" borderId="2" xfId="0" applyFont="1" applyFill="1" applyBorder="1"/>
    <xf numFmtId="0" fontId="4" fillId="0" borderId="0" xfId="0" applyFont="1"/>
    <xf numFmtId="0" fontId="11" fillId="2" borderId="2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left"/>
    </xf>
    <xf numFmtId="0" fontId="8" fillId="0" borderId="0" xfId="0" applyFont="1"/>
    <xf numFmtId="4" fontId="11" fillId="2" borderId="2" xfId="0" applyNumberFormat="1" applyFont="1" applyFill="1" applyBorder="1"/>
    <xf numFmtId="0" fontId="11" fillId="2" borderId="2" xfId="0" applyFont="1" applyFill="1" applyBorder="1" applyAlignment="1">
      <alignment horizontal="left" vertical="top"/>
    </xf>
    <xf numFmtId="4" fontId="10" fillId="2" borderId="10" xfId="0" applyNumberFormat="1" applyFont="1" applyFill="1" applyBorder="1" applyAlignment="1">
      <alignment horizontal="center" vertical="center" wrapText="1"/>
    </xf>
    <xf numFmtId="4" fontId="10" fillId="2" borderId="11" xfId="0" applyNumberFormat="1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/>
    </xf>
    <xf numFmtId="4" fontId="11" fillId="2" borderId="14" xfId="0" applyNumberFormat="1" applyFont="1" applyFill="1" applyBorder="1" applyAlignment="1">
      <alignment horizontal="left"/>
    </xf>
    <xf numFmtId="0" fontId="11" fillId="2" borderId="23" xfId="0" applyFont="1" applyFill="1" applyBorder="1" applyAlignment="1">
      <alignment horizontal="center"/>
    </xf>
    <xf numFmtId="4" fontId="11" fillId="2" borderId="23" xfId="0" applyNumberFormat="1" applyFont="1" applyFill="1" applyBorder="1" applyAlignment="1">
      <alignment horizontal="left"/>
    </xf>
    <xf numFmtId="0" fontId="11" fillId="2" borderId="11" xfId="0" applyFont="1" applyFill="1" applyBorder="1"/>
    <xf numFmtId="4" fontId="10" fillId="2" borderId="11" xfId="0" applyNumberFormat="1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left"/>
    </xf>
    <xf numFmtId="0" fontId="11" fillId="2" borderId="11" xfId="0" applyFont="1" applyFill="1" applyBorder="1" applyAlignment="1">
      <alignment horizontal="center"/>
    </xf>
    <xf numFmtId="1" fontId="10" fillId="2" borderId="11" xfId="0" applyNumberFormat="1" applyFont="1" applyFill="1" applyBorder="1" applyAlignment="1">
      <alignment horizontal="center" wrapText="1"/>
    </xf>
    <xf numFmtId="0" fontId="11" fillId="2" borderId="23" xfId="0" applyFont="1" applyFill="1" applyBorder="1"/>
    <xf numFmtId="0" fontId="10" fillId="2" borderId="11" xfId="0" applyFont="1" applyFill="1" applyBorder="1"/>
    <xf numFmtId="0" fontId="11" fillId="2" borderId="14" xfId="0" applyFont="1" applyFill="1" applyBorder="1"/>
    <xf numFmtId="0" fontId="11" fillId="2" borderId="1" xfId="0" applyFont="1" applyFill="1" applyBorder="1"/>
    <xf numFmtId="1" fontId="10" fillId="2" borderId="11" xfId="0" applyNumberFormat="1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/>
    </xf>
    <xf numFmtId="4" fontId="10" fillId="2" borderId="1" xfId="0" applyNumberFormat="1" applyFont="1" applyFill="1" applyBorder="1" applyAlignment="1">
      <alignment horizontal="left"/>
    </xf>
    <xf numFmtId="1" fontId="10" fillId="2" borderId="10" xfId="0" applyNumberFormat="1" applyFont="1" applyFill="1" applyBorder="1" applyAlignment="1">
      <alignment horizontal="right" wrapText="1"/>
    </xf>
    <xf numFmtId="4" fontId="12" fillId="3" borderId="0" xfId="0" applyNumberFormat="1" applyFont="1" applyFill="1"/>
    <xf numFmtId="4" fontId="13" fillId="3" borderId="12" xfId="0" applyNumberFormat="1" applyFont="1" applyFill="1" applyBorder="1" applyAlignment="1"/>
    <xf numFmtId="49" fontId="13" fillId="3" borderId="12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9" fillId="0" borderId="0" xfId="0" applyFont="1"/>
    <xf numFmtId="1" fontId="10" fillId="2" borderId="18" xfId="0" applyNumberFormat="1" applyFont="1" applyFill="1" applyBorder="1" applyAlignment="1">
      <alignment horizontal="center" wrapText="1"/>
    </xf>
    <xf numFmtId="4" fontId="13" fillId="3" borderId="12" xfId="0" applyNumberFormat="1" applyFont="1" applyFill="1" applyBorder="1" applyAlignment="1">
      <alignment horizontal="right"/>
    </xf>
    <xf numFmtId="0" fontId="11" fillId="2" borderId="10" xfId="0" applyFont="1" applyFill="1" applyBorder="1"/>
    <xf numFmtId="4" fontId="13" fillId="3" borderId="12" xfId="0" applyNumberFormat="1" applyFont="1" applyFill="1" applyBorder="1"/>
    <xf numFmtId="0" fontId="11" fillId="2" borderId="24" xfId="0" applyNumberFormat="1" applyFont="1" applyFill="1" applyBorder="1" applyAlignment="1">
      <alignment horizontal="center"/>
    </xf>
    <xf numFmtId="4" fontId="12" fillId="3" borderId="32" xfId="0" applyNumberFormat="1" applyFont="1" applyFill="1" applyBorder="1"/>
    <xf numFmtId="0" fontId="11" fillId="2" borderId="8" xfId="0" applyNumberFormat="1" applyFont="1" applyFill="1" applyBorder="1" applyAlignment="1">
      <alignment horizontal="center"/>
    </xf>
    <xf numFmtId="4" fontId="12" fillId="3" borderId="9" xfId="0" applyNumberFormat="1" applyFont="1" applyFill="1" applyBorder="1"/>
    <xf numFmtId="1" fontId="11" fillId="2" borderId="24" xfId="0" applyNumberFormat="1" applyFont="1" applyFill="1" applyBorder="1" applyAlignment="1">
      <alignment horizontal="center"/>
    </xf>
    <xf numFmtId="1" fontId="11" fillId="2" borderId="8" xfId="0" applyNumberFormat="1" applyFont="1" applyFill="1" applyBorder="1" applyAlignment="1">
      <alignment horizontal="center"/>
    </xf>
    <xf numFmtId="49" fontId="11" fillId="2" borderId="8" xfId="0" applyNumberFormat="1" applyFont="1" applyFill="1" applyBorder="1" applyAlignment="1">
      <alignment horizontal="center"/>
    </xf>
    <xf numFmtId="4" fontId="12" fillId="3" borderId="15" xfId="0" applyNumberFormat="1" applyFont="1" applyFill="1" applyBorder="1"/>
    <xf numFmtId="1" fontId="11" fillId="2" borderId="13" xfId="0" applyNumberFormat="1" applyFont="1" applyFill="1" applyBorder="1" applyAlignment="1">
      <alignment horizontal="center"/>
    </xf>
    <xf numFmtId="1" fontId="11" fillId="2" borderId="10" xfId="0" applyNumberFormat="1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4" fontId="12" fillId="3" borderId="7" xfId="0" applyNumberFormat="1" applyFont="1" applyFill="1" applyBorder="1"/>
    <xf numFmtId="0" fontId="11" fillId="2" borderId="13" xfId="0" applyFont="1" applyFill="1" applyBorder="1" applyAlignment="1">
      <alignment horizontal="center"/>
    </xf>
    <xf numFmtId="0" fontId="11" fillId="2" borderId="25" xfId="0" applyFont="1" applyFill="1" applyBorder="1"/>
    <xf numFmtId="0" fontId="11" fillId="2" borderId="35" xfId="0" applyFont="1" applyFill="1" applyBorder="1" applyAlignment="1">
      <alignment horizontal="center"/>
    </xf>
    <xf numFmtId="0" fontId="11" fillId="2" borderId="36" xfId="0" applyFont="1" applyFill="1" applyBorder="1"/>
    <xf numFmtId="4" fontId="13" fillId="3" borderId="7" xfId="0" applyNumberFormat="1" applyFont="1" applyFill="1" applyBorder="1" applyAlignment="1">
      <alignment horizontal="right"/>
    </xf>
    <xf numFmtId="4" fontId="13" fillId="3" borderId="12" xfId="0" applyNumberFormat="1" applyFont="1" applyFill="1" applyBorder="1" applyAlignment="1">
      <alignment vertical="center" wrapText="1"/>
    </xf>
    <xf numFmtId="4" fontId="12" fillId="3" borderId="32" xfId="0" applyNumberFormat="1" applyFont="1" applyFill="1" applyBorder="1" applyAlignment="1">
      <alignment vertical="top" wrapText="1"/>
    </xf>
    <xf numFmtId="4" fontId="12" fillId="3" borderId="9" xfId="0" applyNumberFormat="1" applyFont="1" applyFill="1" applyBorder="1" applyAlignment="1">
      <alignment vertical="top" wrapText="1"/>
    </xf>
    <xf numFmtId="4" fontId="12" fillId="3" borderId="15" xfId="0" applyNumberFormat="1" applyFont="1" applyFill="1" applyBorder="1" applyAlignment="1">
      <alignment vertical="top" wrapText="1"/>
    </xf>
    <xf numFmtId="1" fontId="11" fillId="2" borderId="38" xfId="0" applyNumberFormat="1" applyFont="1" applyFill="1" applyBorder="1" applyAlignment="1">
      <alignment horizontal="center"/>
    </xf>
    <xf numFmtId="1" fontId="11" fillId="2" borderId="39" xfId="0" applyNumberFormat="1" applyFont="1" applyFill="1" applyBorder="1" applyAlignment="1">
      <alignment horizontal="center"/>
    </xf>
    <xf numFmtId="4" fontId="12" fillId="3" borderId="2" xfId="0" applyNumberFormat="1" applyFont="1" applyFill="1" applyBorder="1"/>
    <xf numFmtId="0" fontId="11" fillId="3" borderId="2" xfId="0" applyFont="1" applyFill="1" applyBorder="1"/>
    <xf numFmtId="4" fontId="12" fillId="3" borderId="37" xfId="0" applyNumberFormat="1" applyFont="1" applyFill="1" applyBorder="1"/>
    <xf numFmtId="0" fontId="11" fillId="2" borderId="41" xfId="0" applyFont="1" applyFill="1" applyBorder="1" applyAlignment="1">
      <alignment horizontal="center"/>
    </xf>
    <xf numFmtId="4" fontId="10" fillId="2" borderId="41" xfId="0" applyNumberFormat="1" applyFont="1" applyFill="1" applyBorder="1" applyAlignment="1">
      <alignment horizontal="left"/>
    </xf>
    <xf numFmtId="4" fontId="13" fillId="3" borderId="41" xfId="0" applyNumberFormat="1" applyFont="1" applyFill="1" applyBorder="1" applyAlignment="1"/>
    <xf numFmtId="1" fontId="10" fillId="2" borderId="10" xfId="0" applyNumberFormat="1" applyFont="1" applyFill="1" applyBorder="1" applyAlignment="1">
      <alignment horizontal="center" wrapText="1"/>
    </xf>
    <xf numFmtId="0" fontId="10" fillId="2" borderId="24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17" fontId="10" fillId="2" borderId="8" xfId="0" applyNumberFormat="1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6" fillId="2" borderId="0" xfId="0" applyFont="1" applyFill="1" applyAlignment="1">
      <alignment horizontal="left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11" fillId="2" borderId="22" xfId="0" applyFont="1" applyFill="1" applyBorder="1" applyAlignment="1">
      <alignment horizontal="center"/>
    </xf>
    <xf numFmtId="4" fontId="12" fillId="3" borderId="0" xfId="0" applyNumberFormat="1" applyFont="1" applyFill="1" applyBorder="1"/>
    <xf numFmtId="10" fontId="17" fillId="0" borderId="0" xfId="0" applyNumberFormat="1" applyFont="1"/>
    <xf numFmtId="10" fontId="4" fillId="0" borderId="0" xfId="0" applyNumberFormat="1" applyFont="1"/>
    <xf numFmtId="0" fontId="10" fillId="2" borderId="22" xfId="0" applyFont="1" applyFill="1" applyBorder="1" applyAlignment="1">
      <alignment horizontal="center"/>
    </xf>
    <xf numFmtId="4" fontId="10" fillId="2" borderId="22" xfId="0" applyNumberFormat="1" applyFont="1" applyFill="1" applyBorder="1" applyAlignment="1">
      <alignment horizontal="left"/>
    </xf>
    <xf numFmtId="4" fontId="13" fillId="3" borderId="22" xfId="0" applyNumberFormat="1" applyFont="1" applyFill="1" applyBorder="1" applyAlignment="1"/>
    <xf numFmtId="0" fontId="10" fillId="2" borderId="42" xfId="0" applyFont="1" applyFill="1" applyBorder="1" applyAlignment="1">
      <alignment horizontal="center"/>
    </xf>
    <xf numFmtId="0" fontId="11" fillId="2" borderId="43" xfId="0" applyFont="1" applyFill="1" applyBorder="1" applyAlignment="1">
      <alignment horizontal="center"/>
    </xf>
    <xf numFmtId="0" fontId="11" fillId="2" borderId="43" xfId="0" applyFont="1" applyFill="1" applyBorder="1"/>
    <xf numFmtId="4" fontId="12" fillId="3" borderId="43" xfId="0" applyNumberFormat="1" applyFont="1" applyFill="1" applyBorder="1"/>
    <xf numFmtId="4" fontId="12" fillId="3" borderId="4" xfId="0" applyNumberFormat="1" applyFont="1" applyFill="1" applyBorder="1"/>
    <xf numFmtId="0" fontId="0" fillId="3" borderId="0" xfId="0" applyFont="1" applyFill="1" applyAlignment="1">
      <alignment horizontal="left"/>
    </xf>
    <xf numFmtId="0" fontId="16" fillId="3" borderId="0" xfId="0" applyFont="1" applyFill="1" applyAlignment="1">
      <alignment horizontal="left"/>
    </xf>
    <xf numFmtId="0" fontId="0" fillId="3" borderId="0" xfId="0" applyFont="1" applyFill="1"/>
    <xf numFmtId="4" fontId="15" fillId="3" borderId="0" xfId="0" applyNumberFormat="1" applyFont="1" applyFill="1"/>
    <xf numFmtId="0" fontId="4" fillId="0" borderId="0" xfId="0" applyFont="1" applyAlignment="1"/>
    <xf numFmtId="0" fontId="10" fillId="4" borderId="11" xfId="0" applyFont="1" applyFill="1" applyBorder="1"/>
    <xf numFmtId="4" fontId="13" fillId="4" borderId="12" xfId="0" applyNumberFormat="1" applyFont="1" applyFill="1" applyBorder="1" applyAlignment="1"/>
    <xf numFmtId="0" fontId="10" fillId="4" borderId="26" xfId="0" applyFont="1" applyFill="1" applyBorder="1"/>
    <xf numFmtId="4" fontId="13" fillId="4" borderId="33" xfId="0" applyNumberFormat="1" applyFont="1" applyFill="1" applyBorder="1" applyAlignment="1"/>
    <xf numFmtId="49" fontId="10" fillId="3" borderId="12" xfId="0" applyNumberFormat="1" applyFont="1" applyFill="1" applyBorder="1" applyAlignment="1">
      <alignment horizontal="center" vertical="center" wrapText="1"/>
    </xf>
    <xf numFmtId="4" fontId="10" fillId="3" borderId="7" xfId="0" applyNumberFormat="1" applyFont="1" applyFill="1" applyBorder="1" applyAlignment="1">
      <alignment horizontal="right"/>
    </xf>
    <xf numFmtId="4" fontId="10" fillId="3" borderId="11" xfId="0" applyNumberFormat="1" applyFont="1" applyFill="1" applyBorder="1" applyAlignment="1">
      <alignment vertical="center" wrapText="1"/>
    </xf>
    <xf numFmtId="4" fontId="11" fillId="3" borderId="23" xfId="0" applyNumberFormat="1" applyFont="1" applyFill="1" applyBorder="1" applyAlignment="1">
      <alignment horizontal="right"/>
    </xf>
    <xf numFmtId="4" fontId="11" fillId="3" borderId="2" xfId="0" applyNumberFormat="1" applyFont="1" applyFill="1" applyBorder="1" applyAlignment="1">
      <alignment horizontal="right"/>
    </xf>
    <xf numFmtId="4" fontId="11" fillId="3" borderId="36" xfId="0" applyNumberFormat="1" applyFont="1" applyFill="1" applyBorder="1" applyAlignment="1">
      <alignment horizontal="right"/>
    </xf>
    <xf numFmtId="4" fontId="11" fillId="3" borderId="14" xfId="0" applyNumberFormat="1" applyFont="1" applyFill="1" applyBorder="1" applyAlignment="1">
      <alignment horizontal="right"/>
    </xf>
    <xf numFmtId="4" fontId="11" fillId="3" borderId="1" xfId="0" applyNumberFormat="1" applyFont="1" applyFill="1" applyBorder="1" applyAlignment="1">
      <alignment horizontal="right"/>
    </xf>
    <xf numFmtId="4" fontId="11" fillId="3" borderId="43" xfId="0" applyNumberFormat="1" applyFont="1" applyFill="1" applyBorder="1" applyAlignment="1">
      <alignment horizontal="right"/>
    </xf>
    <xf numFmtId="4" fontId="11" fillId="3" borderId="2" xfId="0" applyNumberFormat="1" applyFont="1" applyFill="1" applyBorder="1"/>
    <xf numFmtId="4" fontId="11" fillId="3" borderId="0" xfId="0" applyNumberFormat="1" applyFont="1" applyFill="1" applyAlignment="1">
      <alignment horizontal="right"/>
    </xf>
    <xf numFmtId="4" fontId="11" fillId="3" borderId="23" xfId="0" applyNumberFormat="1" applyFont="1" applyFill="1" applyBorder="1"/>
    <xf numFmtId="4" fontId="11" fillId="3" borderId="14" xfId="0" applyNumberFormat="1" applyFont="1" applyFill="1" applyBorder="1"/>
    <xf numFmtId="10" fontId="0" fillId="0" borderId="0" xfId="0" applyNumberFormat="1"/>
    <xf numFmtId="10" fontId="10" fillId="3" borderId="12" xfId="0" applyNumberFormat="1" applyFont="1" applyFill="1" applyBorder="1" applyAlignment="1">
      <alignment horizontal="center" vertical="center" wrapText="1"/>
    </xf>
    <xf numFmtId="10" fontId="10" fillId="3" borderId="7" xfId="0" applyNumberFormat="1" applyFont="1" applyFill="1" applyBorder="1" applyAlignment="1">
      <alignment horizontal="right"/>
    </xf>
    <xf numFmtId="10" fontId="11" fillId="3" borderId="0" xfId="0" applyNumberFormat="1" applyFont="1" applyFill="1" applyAlignment="1">
      <alignment horizontal="right"/>
    </xf>
    <xf numFmtId="4" fontId="10" fillId="3" borderId="24" xfId="0" applyNumberFormat="1" applyFont="1" applyFill="1" applyBorder="1"/>
    <xf numFmtId="4" fontId="11" fillId="3" borderId="8" xfId="0" applyNumberFormat="1" applyFont="1" applyFill="1" applyBorder="1" applyAlignment="1">
      <alignment horizontal="right"/>
    </xf>
    <xf numFmtId="0" fontId="11" fillId="2" borderId="22" xfId="0" applyFont="1" applyFill="1" applyBorder="1" applyAlignment="1">
      <alignment horizontal="center"/>
    </xf>
    <xf numFmtId="4" fontId="10" fillId="3" borderId="44" xfId="0" applyNumberFormat="1" applyFont="1" applyFill="1" applyBorder="1"/>
    <xf numFmtId="10" fontId="11" fillId="3" borderId="17" xfId="0" applyNumberFormat="1" applyFont="1" applyFill="1" applyBorder="1" applyAlignment="1">
      <alignment horizontal="right"/>
    </xf>
    <xf numFmtId="10" fontId="10" fillId="3" borderId="17" xfId="0" applyNumberFormat="1" applyFont="1" applyFill="1" applyBorder="1" applyAlignment="1">
      <alignment horizontal="right"/>
    </xf>
    <xf numFmtId="4" fontId="10" fillId="3" borderId="44" xfId="0" applyNumberFormat="1" applyFont="1" applyFill="1" applyBorder="1" applyAlignment="1">
      <alignment horizontal="right"/>
    </xf>
    <xf numFmtId="4" fontId="11" fillId="3" borderId="45" xfId="0" applyNumberFormat="1" applyFont="1" applyFill="1" applyBorder="1" applyAlignment="1">
      <alignment horizontal="right"/>
    </xf>
    <xf numFmtId="4" fontId="21" fillId="2" borderId="11" xfId="0" applyNumberFormat="1" applyFont="1" applyFill="1" applyBorder="1" applyAlignment="1">
      <alignment horizontal="center" vertical="top" wrapText="1"/>
    </xf>
    <xf numFmtId="0" fontId="19" fillId="0" borderId="18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10" fontId="10" fillId="3" borderId="12" xfId="0" applyNumberFormat="1" applyFont="1" applyFill="1" applyBorder="1" applyAlignment="1">
      <alignment vertical="center" wrapText="1"/>
    </xf>
    <xf numFmtId="10" fontId="11" fillId="3" borderId="32" xfId="0" applyNumberFormat="1" applyFont="1" applyFill="1" applyBorder="1" applyAlignment="1">
      <alignment horizontal="right"/>
    </xf>
    <xf numFmtId="10" fontId="11" fillId="3" borderId="9" xfId="0" applyNumberFormat="1" applyFont="1" applyFill="1" applyBorder="1" applyAlignment="1">
      <alignment horizontal="right"/>
    </xf>
    <xf numFmtId="10" fontId="11" fillId="3" borderId="15" xfId="0" applyNumberFormat="1" applyFont="1" applyFill="1" applyBorder="1" applyAlignment="1">
      <alignment horizontal="right"/>
    </xf>
    <xf numFmtId="10" fontId="11" fillId="3" borderId="7" xfId="0" applyNumberFormat="1" applyFont="1" applyFill="1" applyBorder="1" applyAlignment="1">
      <alignment horizontal="right"/>
    </xf>
    <xf numFmtId="0" fontId="4" fillId="0" borderId="30" xfId="0" applyFont="1" applyBorder="1" applyAlignment="1">
      <alignment horizontal="center"/>
    </xf>
    <xf numFmtId="0" fontId="4" fillId="0" borderId="0" xfId="0" applyFont="1" applyBorder="1"/>
    <xf numFmtId="4" fontId="10" fillId="4" borderId="44" xfId="0" applyNumberFormat="1" applyFont="1" applyFill="1" applyBorder="1"/>
    <xf numFmtId="4" fontId="10" fillId="4" borderId="46" xfId="0" applyNumberFormat="1" applyFont="1" applyFill="1" applyBorder="1"/>
    <xf numFmtId="10" fontId="10" fillId="4" borderId="17" xfId="0" applyNumberFormat="1" applyFont="1" applyFill="1" applyBorder="1" applyAlignment="1">
      <alignment horizontal="right"/>
    </xf>
    <xf numFmtId="0" fontId="8" fillId="0" borderId="0" xfId="0" applyFont="1" applyBorder="1"/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30480</xdr:rowOff>
    </xdr:from>
    <xdr:to>
      <xdr:col>2</xdr:col>
      <xdr:colOff>948690</xdr:colOff>
      <xdr:row>3</xdr:row>
      <xdr:rowOff>46355</xdr:rowOff>
    </xdr:to>
    <xdr:pic>
      <xdr:nvPicPr>
        <xdr:cNvPr id="5" name="Slika 3">
          <a:extLst>
            <a:ext uri="{FF2B5EF4-FFF2-40B4-BE49-F238E27FC236}">
              <a16:creationId xmlns:a16="http://schemas.microsoft.com/office/drawing/2014/main" id="{77C720AD-4251-48D5-AC7A-F1DBD54BB9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0480"/>
          <a:ext cx="1623060" cy="495935"/>
        </a:xfrm>
        <a:prstGeom prst="rect">
          <a:avLst/>
        </a:prstGeom>
        <a:effectLst/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01"/>
  <sheetViews>
    <sheetView workbookViewId="0">
      <selection activeCell="C7" sqref="C7"/>
    </sheetView>
  </sheetViews>
  <sheetFormatPr defaultRowHeight="12.75" x14ac:dyDescent="0.2"/>
  <cols>
    <col min="1" max="1" width="25.5703125" customWidth="1"/>
    <col min="2" max="2" width="8.85546875" customWidth="1"/>
    <col min="3" max="3" width="8.5703125" customWidth="1"/>
    <col min="4" max="4" width="10.42578125" customWidth="1"/>
    <col min="5" max="5" width="9" customWidth="1"/>
    <col min="6" max="6" width="8.5703125" customWidth="1"/>
    <col min="7" max="7" width="11.5703125" customWidth="1"/>
    <col min="8" max="8" width="7.5703125" customWidth="1"/>
    <col min="9" max="9" width="8.85546875" customWidth="1"/>
    <col min="10" max="10" width="8.5703125" customWidth="1"/>
    <col min="11" max="11" width="7.5703125" customWidth="1"/>
    <col min="12" max="12" width="9.42578125" customWidth="1"/>
    <col min="13" max="13" width="10" customWidth="1"/>
    <col min="14" max="14" width="9.42578125" customWidth="1"/>
  </cols>
  <sheetData>
    <row r="3" spans="1:14" ht="15.75" x14ac:dyDescent="0.25">
      <c r="B3" s="1" t="s">
        <v>107</v>
      </c>
    </row>
    <row r="5" spans="1:14" ht="13.5" thickBot="1" x14ac:dyDescent="0.25"/>
    <row r="6" spans="1:14" ht="13.5" thickBot="1" x14ac:dyDescent="0.25">
      <c r="A6" s="2"/>
      <c r="B6" s="26" t="s">
        <v>0</v>
      </c>
      <c r="C6" s="27" t="s">
        <v>7</v>
      </c>
      <c r="D6" s="27" t="s">
        <v>1</v>
      </c>
      <c r="E6" s="27" t="s">
        <v>2</v>
      </c>
      <c r="F6" s="27" t="s">
        <v>3</v>
      </c>
      <c r="G6" s="27" t="s">
        <v>8</v>
      </c>
      <c r="H6" s="27" t="s">
        <v>4</v>
      </c>
      <c r="I6" s="27" t="s">
        <v>9</v>
      </c>
      <c r="J6" s="27" t="s">
        <v>5</v>
      </c>
      <c r="K6" s="27" t="s">
        <v>6</v>
      </c>
      <c r="L6" s="27" t="s">
        <v>10</v>
      </c>
      <c r="M6" s="27" t="s">
        <v>11</v>
      </c>
      <c r="N6" s="28" t="s">
        <v>13</v>
      </c>
    </row>
    <row r="7" spans="1:14" x14ac:dyDescent="0.2">
      <c r="A7" s="36" t="s">
        <v>12</v>
      </c>
      <c r="B7" s="43">
        <v>2214900</v>
      </c>
      <c r="C7" s="44">
        <v>915692.82</v>
      </c>
      <c r="D7" s="44">
        <v>1255110</v>
      </c>
      <c r="E7" s="44">
        <v>1561505</v>
      </c>
      <c r="F7" s="44">
        <v>739776.6</v>
      </c>
      <c r="G7" s="44">
        <v>1243492.3500000001</v>
      </c>
      <c r="H7" s="44">
        <v>518286.6</v>
      </c>
      <c r="I7" s="44">
        <v>400869.97</v>
      </c>
      <c r="J7" s="44">
        <v>1033620</v>
      </c>
      <c r="K7" s="44">
        <v>496137.6</v>
      </c>
      <c r="L7" s="44">
        <v>671853</v>
      </c>
      <c r="M7" s="44">
        <v>1948159.59</v>
      </c>
      <c r="N7" s="45">
        <f>SUM(B7:M7)</f>
        <v>12999403.529999999</v>
      </c>
    </row>
    <row r="8" spans="1:14" x14ac:dyDescent="0.2">
      <c r="A8" s="37" t="s">
        <v>14</v>
      </c>
      <c r="B8" s="20">
        <v>110000</v>
      </c>
      <c r="C8" s="11"/>
      <c r="D8" s="11"/>
      <c r="E8" s="11"/>
      <c r="F8" s="11"/>
      <c r="G8" s="11"/>
      <c r="H8" s="11"/>
      <c r="I8" s="11"/>
      <c r="J8" s="11"/>
      <c r="K8" s="10">
        <f>522+50+2200+1500+3000</f>
        <v>7272</v>
      </c>
      <c r="L8" s="11"/>
      <c r="M8" s="11"/>
      <c r="N8" s="21">
        <f t="shared" ref="N8:N64" si="0">SUM(B8:M8)</f>
        <v>117272</v>
      </c>
    </row>
    <row r="9" spans="1:14" x14ac:dyDescent="0.2">
      <c r="A9" s="38" t="s">
        <v>15</v>
      </c>
      <c r="B9" s="18">
        <v>35000</v>
      </c>
      <c r="C9" s="5">
        <v>12000</v>
      </c>
      <c r="D9" s="8"/>
      <c r="E9" s="8"/>
      <c r="F9" s="8"/>
      <c r="G9" s="5">
        <v>4000</v>
      </c>
      <c r="H9" s="5">
        <v>6000</v>
      </c>
      <c r="I9" s="8"/>
      <c r="J9" s="8"/>
      <c r="K9" s="8"/>
      <c r="L9" s="5">
        <v>30000</v>
      </c>
      <c r="M9" s="5">
        <v>43000</v>
      </c>
      <c r="N9" s="19">
        <f t="shared" si="0"/>
        <v>130000</v>
      </c>
    </row>
    <row r="10" spans="1:14" x14ac:dyDescent="0.2">
      <c r="A10" s="37" t="s">
        <v>16</v>
      </c>
      <c r="B10" s="20">
        <v>55000</v>
      </c>
      <c r="C10" s="11"/>
      <c r="D10" s="11"/>
      <c r="E10" s="11"/>
      <c r="F10" s="11"/>
      <c r="G10" s="10">
        <v>15000</v>
      </c>
      <c r="H10" s="11"/>
      <c r="I10" s="10">
        <v>30000</v>
      </c>
      <c r="J10" s="11"/>
      <c r="K10" s="11"/>
      <c r="L10" s="11"/>
      <c r="M10" s="11"/>
      <c r="N10" s="21">
        <f t="shared" si="0"/>
        <v>100000</v>
      </c>
    </row>
    <row r="11" spans="1:14" x14ac:dyDescent="0.2">
      <c r="A11" s="38" t="s">
        <v>17</v>
      </c>
      <c r="B11" s="18">
        <v>30000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9">
        <f t="shared" si="0"/>
        <v>30000</v>
      </c>
    </row>
    <row r="12" spans="1:14" x14ac:dyDescent="0.2">
      <c r="A12" s="37" t="s">
        <v>18</v>
      </c>
      <c r="B12" s="20">
        <v>10000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21">
        <f t="shared" si="0"/>
        <v>10000</v>
      </c>
    </row>
    <row r="13" spans="1:14" x14ac:dyDescent="0.2">
      <c r="A13" s="38" t="s">
        <v>19</v>
      </c>
      <c r="B13" s="18">
        <v>15000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9">
        <f t="shared" si="0"/>
        <v>15000</v>
      </c>
    </row>
    <row r="14" spans="1:14" x14ac:dyDescent="0.2">
      <c r="A14" s="37" t="s">
        <v>20</v>
      </c>
      <c r="B14" s="20">
        <v>15000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21">
        <f t="shared" si="0"/>
        <v>15000</v>
      </c>
    </row>
    <row r="15" spans="1:14" x14ac:dyDescent="0.2">
      <c r="A15" s="38" t="s">
        <v>21</v>
      </c>
      <c r="B15" s="18">
        <v>30000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9">
        <f t="shared" si="0"/>
        <v>30000</v>
      </c>
    </row>
    <row r="16" spans="1:14" x14ac:dyDescent="0.2">
      <c r="A16" s="37" t="s">
        <v>22</v>
      </c>
      <c r="B16" s="20">
        <v>25000</v>
      </c>
      <c r="C16" s="10">
        <v>3000</v>
      </c>
      <c r="D16" s="11"/>
      <c r="E16" s="11"/>
      <c r="F16" s="11"/>
      <c r="G16" s="11"/>
      <c r="H16" s="11"/>
      <c r="I16" s="11"/>
      <c r="J16" s="11"/>
      <c r="K16" s="10">
        <v>12000</v>
      </c>
      <c r="L16" s="11"/>
      <c r="M16" s="11"/>
      <c r="N16" s="21">
        <f t="shared" si="0"/>
        <v>40000</v>
      </c>
    </row>
    <row r="17" spans="1:14" x14ac:dyDescent="0.2">
      <c r="A17" s="38" t="s">
        <v>23</v>
      </c>
      <c r="B17" s="18">
        <v>77000</v>
      </c>
      <c r="C17" s="5">
        <v>3000</v>
      </c>
      <c r="D17" s="8"/>
      <c r="E17" s="8"/>
      <c r="F17" s="8"/>
      <c r="G17" s="8"/>
      <c r="H17" s="8"/>
      <c r="I17" s="8"/>
      <c r="J17" s="8"/>
      <c r="K17" s="5">
        <v>7000</v>
      </c>
      <c r="L17" s="8"/>
      <c r="M17" s="8"/>
      <c r="N17" s="19">
        <f t="shared" si="0"/>
        <v>87000</v>
      </c>
    </row>
    <row r="18" spans="1:14" x14ac:dyDescent="0.2">
      <c r="A18" s="37" t="s">
        <v>24</v>
      </c>
      <c r="B18" s="20">
        <v>100000</v>
      </c>
      <c r="C18" s="11"/>
      <c r="D18" s="11"/>
      <c r="E18" s="11"/>
      <c r="F18" s="10">
        <v>50000</v>
      </c>
      <c r="G18" s="11"/>
      <c r="H18" s="11"/>
      <c r="I18" s="11"/>
      <c r="J18" s="11"/>
      <c r="K18" s="11"/>
      <c r="L18" s="10">
        <v>5000</v>
      </c>
      <c r="M18" s="10"/>
      <c r="N18" s="21">
        <f t="shared" si="0"/>
        <v>155000</v>
      </c>
    </row>
    <row r="19" spans="1:14" x14ac:dyDescent="0.2">
      <c r="A19" s="38" t="s">
        <v>25</v>
      </c>
      <c r="B19" s="18">
        <v>60000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9">
        <f t="shared" si="0"/>
        <v>60000</v>
      </c>
    </row>
    <row r="20" spans="1:14" x14ac:dyDescent="0.2">
      <c r="A20" s="37" t="s">
        <v>26</v>
      </c>
      <c r="B20" s="20">
        <v>50000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21">
        <f t="shared" si="0"/>
        <v>50000</v>
      </c>
    </row>
    <row r="21" spans="1:14" x14ac:dyDescent="0.2">
      <c r="A21" s="38" t="s">
        <v>27</v>
      </c>
      <c r="B21" s="18">
        <v>100000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9">
        <f t="shared" si="0"/>
        <v>100000</v>
      </c>
    </row>
    <row r="22" spans="1:14" x14ac:dyDescent="0.2">
      <c r="A22" s="37" t="s">
        <v>28</v>
      </c>
      <c r="B22" s="20">
        <v>50000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21">
        <f t="shared" si="0"/>
        <v>50000</v>
      </c>
    </row>
    <row r="23" spans="1:14" x14ac:dyDescent="0.2">
      <c r="A23" s="38" t="s">
        <v>29</v>
      </c>
      <c r="B23" s="18">
        <v>15000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9">
        <f t="shared" si="0"/>
        <v>15000</v>
      </c>
    </row>
    <row r="24" spans="1:14" x14ac:dyDescent="0.2">
      <c r="A24" s="37" t="s">
        <v>30</v>
      </c>
      <c r="B24" s="20">
        <v>20000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21">
        <f t="shared" si="0"/>
        <v>20000</v>
      </c>
    </row>
    <row r="25" spans="1:14" x14ac:dyDescent="0.2">
      <c r="A25" s="38" t="s">
        <v>31</v>
      </c>
      <c r="B25" s="18">
        <v>22000</v>
      </c>
      <c r="C25" s="5">
        <v>128000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19">
        <f t="shared" si="0"/>
        <v>150000</v>
      </c>
    </row>
    <row r="26" spans="1:14" x14ac:dyDescent="0.2">
      <c r="A26" s="37" t="s">
        <v>32</v>
      </c>
      <c r="B26" s="20">
        <v>60000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21">
        <f t="shared" si="0"/>
        <v>60000</v>
      </c>
    </row>
    <row r="27" spans="1:14" x14ac:dyDescent="0.2">
      <c r="A27" s="38" t="s">
        <v>33</v>
      </c>
      <c r="B27" s="18">
        <v>60000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5">
        <f>25000+15000+5000+5000+18000</f>
        <v>68000</v>
      </c>
      <c r="N27" s="39">
        <f t="shared" si="0"/>
        <v>128000</v>
      </c>
    </row>
    <row r="28" spans="1:14" x14ac:dyDescent="0.2">
      <c r="A28" s="37" t="s">
        <v>67</v>
      </c>
      <c r="B28" s="20">
        <v>20000</v>
      </c>
      <c r="C28" s="10">
        <v>30000</v>
      </c>
      <c r="D28" s="13"/>
      <c r="E28" s="10">
        <v>50000</v>
      </c>
      <c r="F28" s="13"/>
      <c r="G28" s="13"/>
      <c r="H28" s="13"/>
      <c r="I28" s="13"/>
      <c r="J28" s="13"/>
      <c r="K28" s="13"/>
      <c r="L28" s="13"/>
      <c r="M28" s="13"/>
      <c r="N28" s="40">
        <f t="shared" si="0"/>
        <v>100000</v>
      </c>
    </row>
    <row r="29" spans="1:14" x14ac:dyDescent="0.2">
      <c r="A29" s="38" t="s">
        <v>34</v>
      </c>
      <c r="B29" s="18">
        <v>10000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39">
        <f t="shared" si="0"/>
        <v>10000</v>
      </c>
    </row>
    <row r="30" spans="1:14" x14ac:dyDescent="0.2">
      <c r="A30" s="37" t="s">
        <v>35</v>
      </c>
      <c r="B30" s="20">
        <v>30000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0">
        <v>50000</v>
      </c>
      <c r="N30" s="40">
        <f t="shared" si="0"/>
        <v>80000</v>
      </c>
    </row>
    <row r="31" spans="1:14" x14ac:dyDescent="0.2">
      <c r="A31" s="38" t="s">
        <v>36</v>
      </c>
      <c r="B31" s="18">
        <v>50000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39">
        <f t="shared" si="0"/>
        <v>50000</v>
      </c>
    </row>
    <row r="32" spans="1:14" x14ac:dyDescent="0.2">
      <c r="A32" s="37" t="s">
        <v>37</v>
      </c>
      <c r="B32" s="20">
        <v>10000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40">
        <f t="shared" si="0"/>
        <v>10000</v>
      </c>
    </row>
    <row r="33" spans="1:14" x14ac:dyDescent="0.2">
      <c r="A33" s="38" t="s">
        <v>38</v>
      </c>
      <c r="B33" s="18">
        <v>50000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39">
        <f t="shared" si="0"/>
        <v>50000</v>
      </c>
    </row>
    <row r="34" spans="1:14" x14ac:dyDescent="0.2">
      <c r="A34" s="37" t="s">
        <v>39</v>
      </c>
      <c r="B34" s="20">
        <v>40000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40">
        <f t="shared" si="0"/>
        <v>40000</v>
      </c>
    </row>
    <row r="35" spans="1:14" x14ac:dyDescent="0.2">
      <c r="A35" s="38" t="s">
        <v>40</v>
      </c>
      <c r="B35" s="18">
        <v>25000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39">
        <f t="shared" si="0"/>
        <v>25000</v>
      </c>
    </row>
    <row r="36" spans="1:14" x14ac:dyDescent="0.2">
      <c r="A36" s="37" t="s">
        <v>41</v>
      </c>
      <c r="B36" s="20">
        <v>30000</v>
      </c>
      <c r="C36" s="13"/>
      <c r="D36" s="13"/>
      <c r="E36" s="13"/>
      <c r="F36" s="13"/>
      <c r="G36" s="13"/>
      <c r="H36" s="13"/>
      <c r="I36" s="13"/>
      <c r="J36" s="13"/>
      <c r="K36" s="12">
        <f>35670.12+9750+1500+3000</f>
        <v>49920.12</v>
      </c>
      <c r="L36" s="13"/>
      <c r="M36" s="13"/>
      <c r="N36" s="40">
        <f t="shared" si="0"/>
        <v>79920.12</v>
      </c>
    </row>
    <row r="37" spans="1:14" x14ac:dyDescent="0.2">
      <c r="A37" s="16" t="s">
        <v>68</v>
      </c>
      <c r="B37" s="23">
        <v>100000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40">
        <f t="shared" si="0"/>
        <v>100000</v>
      </c>
    </row>
    <row r="38" spans="1:14" x14ac:dyDescent="0.2">
      <c r="A38" s="16" t="s">
        <v>42</v>
      </c>
      <c r="B38" s="23">
        <v>8000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40">
        <f t="shared" si="0"/>
        <v>8000</v>
      </c>
    </row>
    <row r="39" spans="1:14" x14ac:dyDescent="0.2">
      <c r="A39" s="17" t="s">
        <v>43</v>
      </c>
      <c r="B39" s="22">
        <v>500000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39">
        <f t="shared" si="0"/>
        <v>500000</v>
      </c>
    </row>
    <row r="40" spans="1:14" x14ac:dyDescent="0.2">
      <c r="A40" s="16" t="s">
        <v>44</v>
      </c>
      <c r="B40" s="23"/>
      <c r="C40" s="14">
        <v>80000</v>
      </c>
      <c r="D40" s="15"/>
      <c r="E40" s="15"/>
      <c r="F40" s="14">
        <v>170000</v>
      </c>
      <c r="G40" s="15"/>
      <c r="H40" s="15"/>
      <c r="I40" s="15"/>
      <c r="J40" s="15"/>
      <c r="K40" s="15"/>
      <c r="L40" s="15"/>
      <c r="M40" s="15"/>
      <c r="N40" s="40">
        <f t="shared" si="0"/>
        <v>250000</v>
      </c>
    </row>
    <row r="41" spans="1:14" x14ac:dyDescent="0.2">
      <c r="A41" s="17" t="s">
        <v>69</v>
      </c>
      <c r="B41" s="22"/>
      <c r="C41" s="6">
        <v>10000</v>
      </c>
      <c r="D41" s="7"/>
      <c r="E41" s="7"/>
      <c r="F41" s="7"/>
      <c r="G41" s="6">
        <v>50000</v>
      </c>
      <c r="H41" s="6">
        <v>15000</v>
      </c>
      <c r="I41" s="6">
        <v>25000</v>
      </c>
      <c r="J41" s="7"/>
      <c r="K41" s="7"/>
      <c r="L41" s="6">
        <v>10000</v>
      </c>
      <c r="M41" s="7"/>
      <c r="N41" s="39">
        <f t="shared" si="0"/>
        <v>110000</v>
      </c>
    </row>
    <row r="42" spans="1:14" x14ac:dyDescent="0.2">
      <c r="A42" s="16" t="s">
        <v>45</v>
      </c>
      <c r="B42" s="24"/>
      <c r="C42" s="14">
        <v>4800</v>
      </c>
      <c r="D42" s="15"/>
      <c r="E42" s="15"/>
      <c r="F42" s="15"/>
      <c r="G42" s="15"/>
      <c r="H42" s="15"/>
      <c r="I42" s="15"/>
      <c r="J42" s="15"/>
      <c r="K42" s="15"/>
      <c r="L42" s="14">
        <f>2200+45000</f>
        <v>47200</v>
      </c>
      <c r="M42" s="15"/>
      <c r="N42" s="40">
        <f t="shared" si="0"/>
        <v>52000</v>
      </c>
    </row>
    <row r="43" spans="1:14" x14ac:dyDescent="0.2">
      <c r="A43" s="17" t="s">
        <v>46</v>
      </c>
      <c r="B43" s="25"/>
      <c r="C43" s="6">
        <v>12500</v>
      </c>
      <c r="D43" s="7"/>
      <c r="E43" s="7"/>
      <c r="F43" s="7"/>
      <c r="G43" s="6">
        <v>65000</v>
      </c>
      <c r="H43" s="6">
        <v>10000</v>
      </c>
      <c r="I43" s="7"/>
      <c r="J43" s="7"/>
      <c r="K43" s="7"/>
      <c r="L43" s="6">
        <v>50000</v>
      </c>
      <c r="M43" s="6">
        <v>12500</v>
      </c>
      <c r="N43" s="39">
        <f t="shared" si="0"/>
        <v>150000</v>
      </c>
    </row>
    <row r="44" spans="1:14" x14ac:dyDescent="0.2">
      <c r="A44" s="16" t="s">
        <v>47</v>
      </c>
      <c r="B44" s="24"/>
      <c r="C44" s="14">
        <v>624000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40">
        <f t="shared" si="0"/>
        <v>624000</v>
      </c>
    </row>
    <row r="45" spans="1:14" x14ac:dyDescent="0.2">
      <c r="A45" s="16" t="s">
        <v>48</v>
      </c>
      <c r="B45" s="24"/>
      <c r="C45" s="14">
        <v>80000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40">
        <f t="shared" si="0"/>
        <v>80000</v>
      </c>
    </row>
    <row r="46" spans="1:14" x14ac:dyDescent="0.2">
      <c r="A46" s="17" t="s">
        <v>49</v>
      </c>
      <c r="B46" s="25"/>
      <c r="C46" s="6">
        <v>25000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39">
        <f t="shared" si="0"/>
        <v>25000</v>
      </c>
    </row>
    <row r="47" spans="1:14" x14ac:dyDescent="0.2">
      <c r="A47" s="16" t="s">
        <v>50</v>
      </c>
      <c r="B47" s="24"/>
      <c r="C47" s="14">
        <v>5200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40">
        <f t="shared" si="0"/>
        <v>5200</v>
      </c>
    </row>
    <row r="48" spans="1:14" x14ac:dyDescent="0.2">
      <c r="A48" s="17" t="s">
        <v>51</v>
      </c>
      <c r="B48" s="25"/>
      <c r="C48" s="6">
        <v>70000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39">
        <f t="shared" si="0"/>
        <v>70000</v>
      </c>
    </row>
    <row r="49" spans="1:14" x14ac:dyDescent="0.2">
      <c r="A49" s="16" t="s">
        <v>52</v>
      </c>
      <c r="B49" s="24"/>
      <c r="C49" s="14">
        <v>15000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40">
        <f t="shared" si="0"/>
        <v>15000</v>
      </c>
    </row>
    <row r="50" spans="1:14" x14ac:dyDescent="0.2">
      <c r="A50" s="17" t="s">
        <v>53</v>
      </c>
      <c r="B50" s="25"/>
      <c r="C50" s="6">
        <v>12000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39">
        <f t="shared" si="0"/>
        <v>12000</v>
      </c>
    </row>
    <row r="51" spans="1:14" x14ac:dyDescent="0.2">
      <c r="A51" s="16" t="s">
        <v>54</v>
      </c>
      <c r="B51" s="24"/>
      <c r="C51" s="14">
        <v>6000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0">
        <f t="shared" si="0"/>
        <v>6000</v>
      </c>
    </row>
    <row r="52" spans="1:14" x14ac:dyDescent="0.2">
      <c r="A52" s="17" t="s">
        <v>66</v>
      </c>
      <c r="B52" s="25"/>
      <c r="C52" s="6">
        <v>16000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39">
        <f t="shared" si="0"/>
        <v>16000</v>
      </c>
    </row>
    <row r="53" spans="1:14" x14ac:dyDescent="0.2">
      <c r="A53" s="16" t="s">
        <v>55</v>
      </c>
      <c r="B53" s="24"/>
      <c r="C53" s="14">
        <v>30000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0">
        <f t="shared" si="0"/>
        <v>30000</v>
      </c>
    </row>
    <row r="54" spans="1:14" x14ac:dyDescent="0.2">
      <c r="A54" s="17" t="s">
        <v>56</v>
      </c>
      <c r="B54" s="25"/>
      <c r="C54" s="6">
        <v>65000</v>
      </c>
      <c r="D54" s="7"/>
      <c r="E54" s="6">
        <v>300000</v>
      </c>
      <c r="F54" s="6">
        <v>290000</v>
      </c>
      <c r="G54" s="6">
        <v>15000</v>
      </c>
      <c r="H54" s="7"/>
      <c r="I54" s="7"/>
      <c r="J54" s="7"/>
      <c r="K54" s="7"/>
      <c r="L54" s="7"/>
      <c r="M54" s="6">
        <v>30000</v>
      </c>
      <c r="N54" s="39">
        <f t="shared" si="0"/>
        <v>700000</v>
      </c>
    </row>
    <row r="55" spans="1:14" x14ac:dyDescent="0.2">
      <c r="A55" s="16" t="s">
        <v>57</v>
      </c>
      <c r="B55" s="24"/>
      <c r="C55" s="14">
        <v>10000</v>
      </c>
      <c r="D55" s="15"/>
      <c r="E55" s="15"/>
      <c r="F55" s="14">
        <v>5000</v>
      </c>
      <c r="G55" s="14">
        <v>5000</v>
      </c>
      <c r="H55" s="15"/>
      <c r="I55" s="15"/>
      <c r="J55" s="15"/>
      <c r="K55" s="15"/>
      <c r="L55" s="15"/>
      <c r="M55" s="15"/>
      <c r="N55" s="40">
        <f t="shared" si="0"/>
        <v>20000</v>
      </c>
    </row>
    <row r="56" spans="1:14" x14ac:dyDescent="0.2">
      <c r="A56" s="17" t="s">
        <v>58</v>
      </c>
      <c r="B56" s="25"/>
      <c r="C56" s="7"/>
      <c r="D56" s="7"/>
      <c r="E56" s="6">
        <v>60000</v>
      </c>
      <c r="F56" s="7"/>
      <c r="G56" s="7"/>
      <c r="H56" s="7"/>
      <c r="I56" s="7"/>
      <c r="J56" s="7"/>
      <c r="K56" s="7"/>
      <c r="L56" s="7"/>
      <c r="M56" s="7"/>
      <c r="N56" s="39">
        <f t="shared" si="0"/>
        <v>60000</v>
      </c>
    </row>
    <row r="57" spans="1:14" x14ac:dyDescent="0.2">
      <c r="A57" s="16" t="s">
        <v>59</v>
      </c>
      <c r="B57" s="24"/>
      <c r="C57" s="15"/>
      <c r="D57" s="15"/>
      <c r="E57" s="14">
        <v>280000</v>
      </c>
      <c r="F57" s="14">
        <v>400000</v>
      </c>
      <c r="G57" s="15"/>
      <c r="H57" s="15"/>
      <c r="I57" s="15"/>
      <c r="J57" s="15"/>
      <c r="K57" s="15"/>
      <c r="L57" s="15"/>
      <c r="M57" s="15"/>
      <c r="N57" s="40">
        <f t="shared" si="0"/>
        <v>680000</v>
      </c>
    </row>
    <row r="58" spans="1:14" x14ac:dyDescent="0.2">
      <c r="A58" s="17" t="s">
        <v>60</v>
      </c>
      <c r="B58" s="25"/>
      <c r="C58" s="7"/>
      <c r="D58" s="7"/>
      <c r="E58" s="6">
        <v>50000</v>
      </c>
      <c r="F58" s="6">
        <v>10000</v>
      </c>
      <c r="G58" s="7"/>
      <c r="H58" s="7"/>
      <c r="I58" s="7"/>
      <c r="J58" s="7"/>
      <c r="K58" s="7"/>
      <c r="L58" s="7"/>
      <c r="M58" s="6">
        <v>125000</v>
      </c>
      <c r="N58" s="39">
        <f t="shared" si="0"/>
        <v>185000</v>
      </c>
    </row>
    <row r="59" spans="1:14" x14ac:dyDescent="0.2">
      <c r="A59" s="16" t="s">
        <v>61</v>
      </c>
      <c r="B59" s="24"/>
      <c r="C59" s="15"/>
      <c r="D59" s="15"/>
      <c r="E59" s="15"/>
      <c r="F59" s="14">
        <v>100000</v>
      </c>
      <c r="G59" s="15"/>
      <c r="H59" s="15"/>
      <c r="I59" s="15"/>
      <c r="J59" s="15"/>
      <c r="K59" s="15"/>
      <c r="L59" s="15"/>
      <c r="M59" s="15"/>
      <c r="N59" s="40">
        <f t="shared" si="0"/>
        <v>100000</v>
      </c>
    </row>
    <row r="60" spans="1:14" x14ac:dyDescent="0.2">
      <c r="A60" s="17" t="s">
        <v>62</v>
      </c>
      <c r="B60" s="25"/>
      <c r="C60" s="7"/>
      <c r="D60" s="7"/>
      <c r="E60" s="7"/>
      <c r="F60" s="7"/>
      <c r="G60" s="6">
        <v>130000</v>
      </c>
      <c r="H60" s="7"/>
      <c r="I60" s="7"/>
      <c r="J60" s="7"/>
      <c r="K60" s="7"/>
      <c r="L60" s="7"/>
      <c r="M60" s="7"/>
      <c r="N60" s="39">
        <f t="shared" si="0"/>
        <v>130000</v>
      </c>
    </row>
    <row r="61" spans="1:14" x14ac:dyDescent="0.2">
      <c r="A61" s="16" t="s">
        <v>63</v>
      </c>
      <c r="B61" s="24"/>
      <c r="C61" s="15"/>
      <c r="D61" s="15"/>
      <c r="E61" s="15"/>
      <c r="F61" s="15"/>
      <c r="G61" s="15"/>
      <c r="H61" s="15"/>
      <c r="I61" s="15"/>
      <c r="J61" s="15"/>
      <c r="K61" s="15"/>
      <c r="L61" s="14">
        <v>5600</v>
      </c>
      <c r="M61" s="14">
        <f>15000+10000+3000+2000</f>
        <v>30000</v>
      </c>
      <c r="N61" s="40">
        <f t="shared" si="0"/>
        <v>35600</v>
      </c>
    </row>
    <row r="62" spans="1:14" x14ac:dyDescent="0.2">
      <c r="A62" s="16" t="s">
        <v>64</v>
      </c>
      <c r="B62" s="2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4">
        <v>15000</v>
      </c>
      <c r="N62" s="40">
        <f t="shared" si="0"/>
        <v>15000</v>
      </c>
    </row>
    <row r="63" spans="1:14" x14ac:dyDescent="0.2">
      <c r="A63" s="16" t="s">
        <v>70</v>
      </c>
      <c r="B63" s="24"/>
      <c r="C63" s="15"/>
      <c r="D63" s="15"/>
      <c r="E63" s="15"/>
      <c r="F63" s="15"/>
      <c r="G63" s="14">
        <v>10000</v>
      </c>
      <c r="H63" s="14">
        <v>100000</v>
      </c>
      <c r="I63" s="14">
        <v>480000</v>
      </c>
      <c r="J63" s="15"/>
      <c r="K63" s="15"/>
      <c r="L63" s="15"/>
      <c r="M63" s="15"/>
      <c r="N63" s="40">
        <f t="shared" si="0"/>
        <v>590000</v>
      </c>
    </row>
    <row r="64" spans="1:14" ht="13.5" thickBot="1" x14ac:dyDescent="0.25">
      <c r="A64" s="34" t="s">
        <v>65</v>
      </c>
      <c r="B64" s="29"/>
      <c r="C64" s="30"/>
      <c r="D64" s="31">
        <v>100000</v>
      </c>
      <c r="E64" s="30"/>
      <c r="F64" s="30"/>
      <c r="G64" s="30"/>
      <c r="H64" s="30"/>
      <c r="I64" s="30"/>
      <c r="J64" s="31">
        <v>100000</v>
      </c>
      <c r="K64" s="30"/>
      <c r="L64" s="30"/>
      <c r="M64" s="31">
        <f>50000+25000+8000+8000+9000+10000+10000</f>
        <v>120000</v>
      </c>
      <c r="N64" s="41">
        <f t="shared" si="0"/>
        <v>320000</v>
      </c>
    </row>
    <row r="65" spans="1:14" ht="13.5" thickBot="1" x14ac:dyDescent="0.25">
      <c r="A65" s="35" t="s">
        <v>13</v>
      </c>
      <c r="B65" s="32">
        <f t="shared" ref="B65:M65" si="1">SUM(B7:B64)</f>
        <v>4026900</v>
      </c>
      <c r="C65" s="33">
        <f t="shared" si="1"/>
        <v>2157192.8199999998</v>
      </c>
      <c r="D65" s="33">
        <f t="shared" si="1"/>
        <v>1355110</v>
      </c>
      <c r="E65" s="33">
        <f t="shared" si="1"/>
        <v>2301505</v>
      </c>
      <c r="F65" s="33">
        <f t="shared" si="1"/>
        <v>1764776.6</v>
      </c>
      <c r="G65" s="33">
        <f t="shared" si="1"/>
        <v>1537492.35</v>
      </c>
      <c r="H65" s="33">
        <f t="shared" si="1"/>
        <v>649286.6</v>
      </c>
      <c r="I65" s="33">
        <f t="shared" si="1"/>
        <v>935869.97</v>
      </c>
      <c r="J65" s="33">
        <f t="shared" si="1"/>
        <v>1133620</v>
      </c>
      <c r="K65" s="33">
        <f t="shared" si="1"/>
        <v>572329.72</v>
      </c>
      <c r="L65" s="33">
        <f t="shared" si="1"/>
        <v>819653</v>
      </c>
      <c r="M65" s="33">
        <f t="shared" si="1"/>
        <v>2441659.59</v>
      </c>
      <c r="N65" s="42">
        <f>SUM(B65:M65)</f>
        <v>19695395.650000002</v>
      </c>
    </row>
    <row r="66" spans="1:14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</row>
    <row r="70" spans="1:14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</sheetData>
  <phoneticPr fontId="0" type="noConversion"/>
  <pageMargins left="0.21" right="0.18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15"/>
  <sheetViews>
    <sheetView tabSelected="1" topLeftCell="A78" workbookViewId="0">
      <selection activeCell="K215" sqref="K215"/>
    </sheetView>
  </sheetViews>
  <sheetFormatPr defaultColWidth="8.85546875" defaultRowHeight="12.75" x14ac:dyDescent="0.2"/>
  <cols>
    <col min="1" max="1" width="2.85546875" style="133" customWidth="1"/>
    <col min="2" max="2" width="7.28515625" style="47" customWidth="1"/>
    <col min="3" max="3" width="44" style="47" customWidth="1"/>
    <col min="4" max="4" width="14" style="74" bestFit="1" customWidth="1"/>
    <col min="5" max="5" width="16.140625" style="47" bestFit="1" customWidth="1"/>
    <col min="6" max="6" width="8.85546875" style="143" customWidth="1"/>
    <col min="7" max="16384" width="8.85546875" style="47"/>
  </cols>
  <sheetData>
    <row r="1" spans="1:6" customFormat="1" x14ac:dyDescent="0.2">
      <c r="A1" s="135"/>
      <c r="B1" s="135"/>
      <c r="C1" s="135"/>
      <c r="D1" s="152"/>
      <c r="F1" s="174"/>
    </row>
    <row r="2" spans="1:6" customFormat="1" x14ac:dyDescent="0.2">
      <c r="A2" s="135"/>
      <c r="B2" s="135"/>
      <c r="C2" s="135"/>
      <c r="D2" s="152"/>
      <c r="F2" s="174"/>
    </row>
    <row r="3" spans="1:6" customFormat="1" x14ac:dyDescent="0.2">
      <c r="A3" s="135"/>
      <c r="B3" s="135"/>
      <c r="C3" s="135"/>
      <c r="D3" s="152"/>
      <c r="F3" s="174"/>
    </row>
    <row r="4" spans="1:6" s="77" customFormat="1" ht="15.6" customHeight="1" thickBot="1" x14ac:dyDescent="0.3">
      <c r="A4" s="136"/>
      <c r="B4" s="136"/>
      <c r="C4" s="136"/>
      <c r="D4" s="153"/>
      <c r="F4" s="142"/>
    </row>
    <row r="5" spans="1:6" s="78" customFormat="1" ht="21.6" customHeight="1" thickBot="1" x14ac:dyDescent="0.35">
      <c r="A5" s="187" t="s">
        <v>293</v>
      </c>
      <c r="B5" s="188"/>
      <c r="C5" s="188"/>
      <c r="D5" s="188"/>
      <c r="E5" s="188"/>
      <c r="F5" s="189"/>
    </row>
    <row r="6" spans="1:6" ht="22.9" customHeight="1" thickBot="1" x14ac:dyDescent="0.25">
      <c r="A6" s="180" t="s">
        <v>118</v>
      </c>
      <c r="B6" s="180"/>
      <c r="C6" s="180"/>
    </row>
    <row r="7" spans="1:6" ht="39" thickBot="1" x14ac:dyDescent="0.25">
      <c r="A7" s="53" t="s">
        <v>97</v>
      </c>
      <c r="B7" s="186" t="s">
        <v>106</v>
      </c>
      <c r="C7" s="54" t="s">
        <v>175</v>
      </c>
      <c r="D7" s="76" t="s">
        <v>241</v>
      </c>
      <c r="E7" s="161" t="s">
        <v>286</v>
      </c>
      <c r="F7" s="175" t="s">
        <v>291</v>
      </c>
    </row>
    <row r="8" spans="1:6" ht="30" customHeight="1" thickBot="1" x14ac:dyDescent="0.25">
      <c r="A8" s="70"/>
      <c r="B8" s="71"/>
      <c r="C8" s="72" t="s">
        <v>100</v>
      </c>
      <c r="D8" s="103">
        <f>D9+D44+D46</f>
        <v>31625789.960000001</v>
      </c>
      <c r="E8" s="162">
        <f>SUM(E9,E40,E44,E46)</f>
        <v>27658781.772999998</v>
      </c>
      <c r="F8" s="176">
        <f>E8/D8</f>
        <v>0.87456413920356024</v>
      </c>
    </row>
    <row r="9" spans="1:6" ht="15.6" customHeight="1" thickBot="1" x14ac:dyDescent="0.25">
      <c r="A9" s="116" t="s">
        <v>173</v>
      </c>
      <c r="B9" s="64"/>
      <c r="C9" s="69" t="s">
        <v>94</v>
      </c>
      <c r="D9" s="104">
        <f>SUM(D10:D43)</f>
        <v>30615789.960000001</v>
      </c>
      <c r="E9" s="163">
        <f>SUM(E10:E43)</f>
        <v>25696693.252999999</v>
      </c>
      <c r="F9" s="190">
        <f>E9/D9</f>
        <v>0.8393281142369059</v>
      </c>
    </row>
    <row r="10" spans="1:6" ht="12.6" customHeight="1" x14ac:dyDescent="0.2">
      <c r="A10" s="117"/>
      <c r="B10" s="57">
        <v>1</v>
      </c>
      <c r="C10" s="58" t="s">
        <v>224</v>
      </c>
      <c r="D10" s="105">
        <v>6800000</v>
      </c>
      <c r="E10" s="164">
        <v>5626039.4199999999</v>
      </c>
      <c r="F10" s="191">
        <f>E10/D10</f>
        <v>0.82735873823529416</v>
      </c>
    </row>
    <row r="11" spans="1:6" x14ac:dyDescent="0.2">
      <c r="A11" s="118"/>
      <c r="B11" s="48">
        <v>2</v>
      </c>
      <c r="C11" s="49" t="s">
        <v>83</v>
      </c>
      <c r="D11" s="106">
        <v>8000000</v>
      </c>
      <c r="E11" s="165">
        <v>5114361.4000000004</v>
      </c>
      <c r="F11" s="192">
        <f>E11/D11</f>
        <v>0.63929517499999999</v>
      </c>
    </row>
    <row r="12" spans="1:6" x14ac:dyDescent="0.2">
      <c r="A12" s="118"/>
      <c r="B12" s="48">
        <v>3</v>
      </c>
      <c r="C12" s="49" t="s">
        <v>84</v>
      </c>
      <c r="D12" s="106">
        <v>20000</v>
      </c>
      <c r="E12" s="165">
        <v>0</v>
      </c>
      <c r="F12" s="192">
        <f>E12/D12</f>
        <v>0</v>
      </c>
    </row>
    <row r="13" spans="1:6" x14ac:dyDescent="0.2">
      <c r="A13" s="118"/>
      <c r="B13" s="48">
        <v>4</v>
      </c>
      <c r="C13" s="49" t="s">
        <v>85</v>
      </c>
      <c r="D13" s="106">
        <v>3100000</v>
      </c>
      <c r="E13" s="165">
        <v>2603346.2999999998</v>
      </c>
      <c r="F13" s="192">
        <f>E13/D13</f>
        <v>0.839789129032258</v>
      </c>
    </row>
    <row r="14" spans="1:6" x14ac:dyDescent="0.2">
      <c r="A14" s="118"/>
      <c r="B14" s="48">
        <v>5</v>
      </c>
      <c r="C14" s="49" t="s">
        <v>86</v>
      </c>
      <c r="D14" s="106">
        <v>350000</v>
      </c>
      <c r="E14" s="165">
        <v>222017.88</v>
      </c>
      <c r="F14" s="192">
        <f>E14/D14</f>
        <v>0.63433680000000003</v>
      </c>
    </row>
    <row r="15" spans="1:6" x14ac:dyDescent="0.2">
      <c r="A15" s="118"/>
      <c r="B15" s="48">
        <v>6</v>
      </c>
      <c r="C15" s="49" t="s">
        <v>87</v>
      </c>
      <c r="D15" s="106">
        <v>80000</v>
      </c>
      <c r="E15" s="165">
        <v>4000</v>
      </c>
      <c r="F15" s="192">
        <f>E15/D15</f>
        <v>0.05</v>
      </c>
    </row>
    <row r="16" spans="1:6" x14ac:dyDescent="0.2">
      <c r="A16" s="118"/>
      <c r="B16" s="48">
        <v>7</v>
      </c>
      <c r="C16" s="49" t="s">
        <v>88</v>
      </c>
      <c r="D16" s="106">
        <v>40000</v>
      </c>
      <c r="E16" s="165">
        <v>99060.52</v>
      </c>
      <c r="F16" s="192">
        <f>E16/D16</f>
        <v>2.4765130000000002</v>
      </c>
    </row>
    <row r="17" spans="1:6" x14ac:dyDescent="0.2">
      <c r="A17" s="118"/>
      <c r="B17" s="48">
        <v>8</v>
      </c>
      <c r="C17" s="49" t="s">
        <v>89</v>
      </c>
      <c r="D17" s="106">
        <v>350000</v>
      </c>
      <c r="E17" s="165">
        <v>332977.94</v>
      </c>
      <c r="F17" s="192">
        <f>E17/D17</f>
        <v>0.95136554285714281</v>
      </c>
    </row>
    <row r="18" spans="1:6" x14ac:dyDescent="0.2">
      <c r="A18" s="119"/>
      <c r="B18" s="48">
        <v>9</v>
      </c>
      <c r="C18" s="49" t="s">
        <v>148</v>
      </c>
      <c r="D18" s="106">
        <v>2000000</v>
      </c>
      <c r="E18" s="165">
        <v>1467296</v>
      </c>
      <c r="F18" s="192">
        <f>E18/D18</f>
        <v>0.73364799999999997</v>
      </c>
    </row>
    <row r="19" spans="1:6" x14ac:dyDescent="0.2">
      <c r="A19" s="118"/>
      <c r="B19" s="48">
        <v>10</v>
      </c>
      <c r="C19" s="49" t="s">
        <v>90</v>
      </c>
      <c r="D19" s="106">
        <v>300000</v>
      </c>
      <c r="E19" s="165">
        <v>246744.44</v>
      </c>
      <c r="F19" s="192">
        <f>E19/D19</f>
        <v>0.82248146666666666</v>
      </c>
    </row>
    <row r="20" spans="1:6" x14ac:dyDescent="0.2">
      <c r="A20" s="118"/>
      <c r="B20" s="48">
        <v>11</v>
      </c>
      <c r="C20" s="51" t="s">
        <v>127</v>
      </c>
      <c r="D20" s="106">
        <v>200000</v>
      </c>
      <c r="E20" s="165">
        <v>196340</v>
      </c>
      <c r="F20" s="192">
        <f>E20/D20</f>
        <v>0.98170000000000002</v>
      </c>
    </row>
    <row r="21" spans="1:6" x14ac:dyDescent="0.2">
      <c r="A21" s="118"/>
      <c r="B21" s="48">
        <v>12</v>
      </c>
      <c r="C21" s="49" t="s">
        <v>198</v>
      </c>
      <c r="D21" s="106">
        <v>150000</v>
      </c>
      <c r="E21" s="165">
        <v>19194.77</v>
      </c>
      <c r="F21" s="192">
        <f>E21/D21</f>
        <v>0.12796513333333334</v>
      </c>
    </row>
    <row r="22" spans="1:6" x14ac:dyDescent="0.2">
      <c r="A22" s="118"/>
      <c r="B22" s="48">
        <v>13</v>
      </c>
      <c r="C22" s="49" t="s">
        <v>189</v>
      </c>
      <c r="D22" s="106">
        <v>320000</v>
      </c>
      <c r="E22" s="165">
        <v>303025.23</v>
      </c>
      <c r="F22" s="192">
        <f>E22/D22</f>
        <v>0.94695384374999991</v>
      </c>
    </row>
    <row r="23" spans="1:6" x14ac:dyDescent="0.2">
      <c r="A23" s="118"/>
      <c r="B23" s="48">
        <v>14</v>
      </c>
      <c r="C23" s="49" t="s">
        <v>126</v>
      </c>
      <c r="D23" s="106">
        <v>400000</v>
      </c>
      <c r="E23" s="165">
        <v>17020</v>
      </c>
      <c r="F23" s="192">
        <f>E23/D23</f>
        <v>4.2549999999999998E-2</v>
      </c>
    </row>
    <row r="24" spans="1:6" x14ac:dyDescent="0.2">
      <c r="A24" s="118"/>
      <c r="B24" s="48">
        <v>15</v>
      </c>
      <c r="C24" s="49" t="s">
        <v>190</v>
      </c>
      <c r="D24" s="106">
        <v>700000</v>
      </c>
      <c r="E24" s="165">
        <v>407541.4</v>
      </c>
      <c r="F24" s="192">
        <f>E24/D24</f>
        <v>0.582202</v>
      </c>
    </row>
    <row r="25" spans="1:6" x14ac:dyDescent="0.2">
      <c r="A25" s="118"/>
      <c r="B25" s="48">
        <v>16</v>
      </c>
      <c r="C25" s="49" t="s">
        <v>232</v>
      </c>
      <c r="D25" s="106">
        <v>350000</v>
      </c>
      <c r="E25" s="165">
        <v>83916</v>
      </c>
      <c r="F25" s="192">
        <f>E25/D25</f>
        <v>0.23976</v>
      </c>
    </row>
    <row r="26" spans="1:6" x14ac:dyDescent="0.2">
      <c r="A26" s="118"/>
      <c r="B26" s="48">
        <v>17</v>
      </c>
      <c r="C26" s="49" t="s">
        <v>191</v>
      </c>
      <c r="D26" s="106">
        <v>300000</v>
      </c>
      <c r="E26" s="165">
        <v>280133.21000000002</v>
      </c>
      <c r="F26" s="192">
        <f>E26/D26</f>
        <v>0.93377736666666677</v>
      </c>
    </row>
    <row r="27" spans="1:6" x14ac:dyDescent="0.2">
      <c r="A27" s="118"/>
      <c r="B27" s="48">
        <v>18</v>
      </c>
      <c r="C27" s="49" t="s">
        <v>233</v>
      </c>
      <c r="D27" s="106">
        <v>0</v>
      </c>
      <c r="E27" s="165">
        <v>45620.639999999999</v>
      </c>
      <c r="F27" s="192">
        <v>0</v>
      </c>
    </row>
    <row r="28" spans="1:6" x14ac:dyDescent="0.2">
      <c r="A28" s="118"/>
      <c r="B28" s="48">
        <v>19</v>
      </c>
      <c r="C28" s="49" t="s">
        <v>194</v>
      </c>
      <c r="D28" s="106">
        <v>220000</v>
      </c>
      <c r="E28" s="165">
        <v>4640.08</v>
      </c>
      <c r="F28" s="192">
        <f>E28/D28</f>
        <v>2.1091272727272726E-2</v>
      </c>
    </row>
    <row r="29" spans="1:6" x14ac:dyDescent="0.2">
      <c r="A29" s="118"/>
      <c r="B29" s="48">
        <v>20</v>
      </c>
      <c r="C29" s="49" t="s">
        <v>195</v>
      </c>
      <c r="D29" s="106">
        <v>20000</v>
      </c>
      <c r="E29" s="165">
        <v>241260</v>
      </c>
      <c r="F29" s="192">
        <f>E29/D29</f>
        <v>12.063000000000001</v>
      </c>
    </row>
    <row r="30" spans="1:6" x14ac:dyDescent="0.2">
      <c r="A30" s="118"/>
      <c r="B30" s="48">
        <v>21</v>
      </c>
      <c r="C30" s="49" t="s">
        <v>196</v>
      </c>
      <c r="D30" s="106">
        <v>240000</v>
      </c>
      <c r="E30" s="165">
        <v>1202328.27</v>
      </c>
      <c r="F30" s="192">
        <f>E30/D30</f>
        <v>5.0097011250000003</v>
      </c>
    </row>
    <row r="31" spans="1:6" x14ac:dyDescent="0.2">
      <c r="A31" s="118"/>
      <c r="B31" s="48">
        <v>22</v>
      </c>
      <c r="C31" s="49" t="s">
        <v>176</v>
      </c>
      <c r="D31" s="106">
        <v>1200000</v>
      </c>
      <c r="E31" s="165">
        <v>1209834</v>
      </c>
      <c r="F31" s="192">
        <f>E31/D31</f>
        <v>1.008195</v>
      </c>
    </row>
    <row r="32" spans="1:6" x14ac:dyDescent="0.2">
      <c r="A32" s="118"/>
      <c r="B32" s="48">
        <v>23</v>
      </c>
      <c r="C32" s="49" t="s">
        <v>177</v>
      </c>
      <c r="D32" s="106">
        <v>1200000</v>
      </c>
      <c r="E32" s="165">
        <v>881869.04</v>
      </c>
      <c r="F32" s="192">
        <f>E32/D32</f>
        <v>0.7348908666666667</v>
      </c>
    </row>
    <row r="33" spans="1:6" x14ac:dyDescent="0.2">
      <c r="A33" s="118"/>
      <c r="B33" s="48">
        <v>24</v>
      </c>
      <c r="C33" s="49" t="s">
        <v>178</v>
      </c>
      <c r="D33" s="106">
        <v>950000</v>
      </c>
      <c r="E33" s="165">
        <v>582877.59</v>
      </c>
      <c r="F33" s="192">
        <f>E33/D33</f>
        <v>0.61355535789473681</v>
      </c>
    </row>
    <row r="34" spans="1:6" x14ac:dyDescent="0.2">
      <c r="A34" s="118"/>
      <c r="B34" s="48">
        <v>25</v>
      </c>
      <c r="C34" s="49" t="s">
        <v>179</v>
      </c>
      <c r="D34" s="106">
        <v>712000</v>
      </c>
      <c r="E34" s="165">
        <v>494983.25</v>
      </c>
      <c r="F34" s="192">
        <f>E34/D34</f>
        <v>0.69520119382022472</v>
      </c>
    </row>
    <row r="35" spans="1:6" x14ac:dyDescent="0.2">
      <c r="A35" s="118"/>
      <c r="B35" s="48">
        <v>26</v>
      </c>
      <c r="C35" s="49" t="s">
        <v>180</v>
      </c>
      <c r="D35" s="106">
        <v>290000</v>
      </c>
      <c r="E35" s="165">
        <v>51604</v>
      </c>
      <c r="F35" s="192">
        <f>E35/D35</f>
        <v>0.17794482758620689</v>
      </c>
    </row>
    <row r="36" spans="1:6" x14ac:dyDescent="0.2">
      <c r="A36" s="118"/>
      <c r="B36" s="48">
        <v>27</v>
      </c>
      <c r="C36" s="49" t="s">
        <v>192</v>
      </c>
      <c r="D36" s="106">
        <v>68000</v>
      </c>
      <c r="E36" s="165">
        <v>232780</v>
      </c>
      <c r="F36" s="192">
        <f>E36/D36</f>
        <v>3.4232352941176472</v>
      </c>
    </row>
    <row r="37" spans="1:6" x14ac:dyDescent="0.2">
      <c r="A37" s="118"/>
      <c r="B37" s="48">
        <v>28</v>
      </c>
      <c r="C37" s="49" t="s">
        <v>193</v>
      </c>
      <c r="D37" s="106">
        <v>240000</v>
      </c>
      <c r="E37" s="165">
        <v>619595.19999999995</v>
      </c>
      <c r="F37" s="192">
        <f>E37/D37</f>
        <v>2.5816466666666664</v>
      </c>
    </row>
    <row r="38" spans="1:6" x14ac:dyDescent="0.2">
      <c r="A38" s="118"/>
      <c r="B38" s="48">
        <v>29</v>
      </c>
      <c r="C38" s="49" t="s">
        <v>181</v>
      </c>
      <c r="D38" s="106">
        <v>640000</v>
      </c>
      <c r="E38" s="165">
        <v>30600</v>
      </c>
      <c r="F38" s="192">
        <f>E38/D38</f>
        <v>4.7812500000000001E-2</v>
      </c>
    </row>
    <row r="39" spans="1:6" x14ac:dyDescent="0.2">
      <c r="A39" s="118"/>
      <c r="B39" s="48">
        <v>30</v>
      </c>
      <c r="C39" s="56" t="s">
        <v>197</v>
      </c>
      <c r="D39" s="107">
        <v>14500</v>
      </c>
      <c r="E39" s="179">
        <v>58290.09</v>
      </c>
      <c r="F39" s="192">
        <f>E39/D39</f>
        <v>4.0200062068965519</v>
      </c>
    </row>
    <row r="40" spans="1:6" x14ac:dyDescent="0.2">
      <c r="A40" s="118"/>
      <c r="B40" s="48">
        <v>31</v>
      </c>
      <c r="C40" s="56" t="s">
        <v>236</v>
      </c>
      <c r="D40" s="107">
        <v>50000</v>
      </c>
      <c r="E40" s="178">
        <v>0</v>
      </c>
      <c r="F40" s="192">
        <f>E40/D40</f>
        <v>0</v>
      </c>
    </row>
    <row r="41" spans="1:6" x14ac:dyDescent="0.2">
      <c r="A41" s="118"/>
      <c r="B41" s="48">
        <v>32</v>
      </c>
      <c r="C41" s="56" t="s">
        <v>256</v>
      </c>
      <c r="D41" s="107">
        <v>516000</v>
      </c>
      <c r="E41" s="164">
        <v>516000</v>
      </c>
      <c r="F41" s="192">
        <f>E41/D41</f>
        <v>1</v>
      </c>
    </row>
    <row r="42" spans="1:6" x14ac:dyDescent="0.2">
      <c r="A42" s="118"/>
      <c r="B42" s="48">
        <v>33</v>
      </c>
      <c r="C42" s="56" t="s">
        <v>271</v>
      </c>
      <c r="D42" s="107">
        <v>795289.96</v>
      </c>
      <c r="E42" s="165">
        <v>795289.96</v>
      </c>
      <c r="F42" s="192">
        <f>E42/D42</f>
        <v>1</v>
      </c>
    </row>
    <row r="43" spans="1:6" ht="13.5" thickBot="1" x14ac:dyDescent="0.25">
      <c r="A43" s="118"/>
      <c r="B43" s="48">
        <v>34</v>
      </c>
      <c r="C43" s="56" t="s">
        <v>282</v>
      </c>
      <c r="D43" s="107">
        <v>0</v>
      </c>
      <c r="E43" s="165">
        <v>1706106.6229999999</v>
      </c>
      <c r="F43" s="193">
        <v>0</v>
      </c>
    </row>
    <row r="44" spans="1:6" ht="13.5" thickBot="1" x14ac:dyDescent="0.25">
      <c r="A44" s="96" t="s">
        <v>137</v>
      </c>
      <c r="B44" s="59"/>
      <c r="C44" s="60" t="s">
        <v>91</v>
      </c>
      <c r="D44" s="75">
        <f>SUM(D45)</f>
        <v>220000</v>
      </c>
      <c r="E44" s="181">
        <f t="shared" ref="E44" si="0">SUM(E45)</f>
        <v>122917.88</v>
      </c>
      <c r="F44" s="183">
        <f>E44/D44</f>
        <v>0.55871763636363636</v>
      </c>
    </row>
    <row r="45" spans="1:6" ht="13.5" thickBot="1" x14ac:dyDescent="0.25">
      <c r="A45" s="70"/>
      <c r="B45" s="61">
        <v>1</v>
      </c>
      <c r="C45" s="62" t="s">
        <v>199</v>
      </c>
      <c r="D45" s="98">
        <v>220000</v>
      </c>
      <c r="E45" s="168">
        <v>122917.88</v>
      </c>
      <c r="F45" s="194">
        <f>E45/D45</f>
        <v>0.55871763636363636</v>
      </c>
    </row>
    <row r="46" spans="1:6" ht="13.5" thickBot="1" x14ac:dyDescent="0.25">
      <c r="A46" s="96" t="s">
        <v>138</v>
      </c>
      <c r="B46" s="63"/>
      <c r="C46" s="60" t="s">
        <v>92</v>
      </c>
      <c r="D46" s="75">
        <f>SUM(D47:D51)</f>
        <v>790000</v>
      </c>
      <c r="E46" s="181">
        <f t="shared" ref="E46" si="1">SUM(E47:E51)</f>
        <v>1839170.6400000001</v>
      </c>
      <c r="F46" s="183">
        <f>E46/D46</f>
        <v>2.3280641012658227</v>
      </c>
    </row>
    <row r="47" spans="1:6" x14ac:dyDescent="0.2">
      <c r="A47" s="117"/>
      <c r="B47" s="57">
        <v>1</v>
      </c>
      <c r="C47" s="58" t="s">
        <v>123</v>
      </c>
      <c r="D47" s="84">
        <v>520000</v>
      </c>
      <c r="E47" s="169">
        <v>499339.58</v>
      </c>
      <c r="F47" s="191">
        <f>E47/D47</f>
        <v>0.96026842307692306</v>
      </c>
    </row>
    <row r="48" spans="1:6" x14ac:dyDescent="0.2">
      <c r="A48" s="117"/>
      <c r="B48" s="57">
        <v>2</v>
      </c>
      <c r="C48" s="58" t="s">
        <v>272</v>
      </c>
      <c r="D48" s="84">
        <v>50000</v>
      </c>
      <c r="E48" s="165">
        <v>90031.97</v>
      </c>
      <c r="F48" s="192">
        <f>E48/D48</f>
        <v>1.8006394000000001</v>
      </c>
    </row>
    <row r="49" spans="1:6" x14ac:dyDescent="0.2">
      <c r="A49" s="117"/>
      <c r="B49" s="57">
        <v>3</v>
      </c>
      <c r="C49" s="58" t="s">
        <v>273</v>
      </c>
      <c r="D49" s="84">
        <v>30000</v>
      </c>
      <c r="E49" s="165">
        <v>674150.5</v>
      </c>
      <c r="F49" s="192">
        <f>E49/D49</f>
        <v>22.471683333333335</v>
      </c>
    </row>
    <row r="50" spans="1:6" x14ac:dyDescent="0.2">
      <c r="A50" s="118"/>
      <c r="B50" s="48">
        <v>2</v>
      </c>
      <c r="C50" s="49" t="s">
        <v>274</v>
      </c>
      <c r="D50" s="86">
        <v>40000</v>
      </c>
      <c r="E50" s="165">
        <v>19979.54</v>
      </c>
      <c r="F50" s="192">
        <f>E50/D50</f>
        <v>0.4994885</v>
      </c>
    </row>
    <row r="51" spans="1:6" ht="14.45" customHeight="1" thickBot="1" x14ac:dyDescent="0.25">
      <c r="A51" s="120"/>
      <c r="B51" s="55">
        <v>3</v>
      </c>
      <c r="C51" s="56" t="s">
        <v>159</v>
      </c>
      <c r="D51" s="90">
        <v>150000</v>
      </c>
      <c r="E51" s="166">
        <v>555669.05000000005</v>
      </c>
      <c r="F51" s="193">
        <f>E51/D51</f>
        <v>3.7044603333333335</v>
      </c>
    </row>
    <row r="52" spans="1:6" s="156" customFormat="1" ht="22.9" customHeight="1" thickBot="1" x14ac:dyDescent="0.25">
      <c r="A52" s="96"/>
      <c r="B52" s="63"/>
      <c r="C52" s="60" t="s">
        <v>98</v>
      </c>
      <c r="D52" s="75">
        <f>D8</f>
        <v>31625789.960000001</v>
      </c>
      <c r="E52" s="181">
        <f>E8</f>
        <v>27658781.772999998</v>
      </c>
      <c r="F52" s="182">
        <f>E52/D52</f>
        <v>0.87456413920356024</v>
      </c>
    </row>
    <row r="53" spans="1:6" ht="22.9" customHeight="1" x14ac:dyDescent="0.2">
      <c r="A53" s="121"/>
      <c r="B53" s="113"/>
      <c r="C53" s="114"/>
      <c r="D53" s="115"/>
    </row>
    <row r="54" spans="1:6" ht="28.5" customHeight="1" thickBot="1" x14ac:dyDescent="0.25">
      <c r="A54" s="144"/>
      <c r="B54" s="140"/>
      <c r="C54" s="145"/>
      <c r="D54" s="146"/>
      <c r="E54" s="171"/>
      <c r="F54" s="177"/>
    </row>
    <row r="55" spans="1:6" ht="39" thickBot="1" x14ac:dyDescent="0.25">
      <c r="A55" s="53" t="s">
        <v>97</v>
      </c>
      <c r="B55" s="186" t="s">
        <v>106</v>
      </c>
      <c r="C55" s="54" t="s">
        <v>174</v>
      </c>
      <c r="D55" s="76" t="s">
        <v>241</v>
      </c>
      <c r="E55" s="161" t="s">
        <v>286</v>
      </c>
      <c r="F55" s="175" t="s">
        <v>291</v>
      </c>
    </row>
    <row r="56" spans="1:6" ht="13.5" thickBot="1" x14ac:dyDescent="0.25">
      <c r="A56" s="79"/>
      <c r="B56" s="73"/>
      <c r="C56" s="66" t="s">
        <v>99</v>
      </c>
      <c r="D56" s="80">
        <f>D57+D95+D133+D168+D170+D180+D184+D194+D197+D200+D206</f>
        <v>30307000</v>
      </c>
      <c r="E56" s="184">
        <f>E57+E95+E133+E168+E170+E180+E184+E194+E197+E200+E206</f>
        <v>29358785.789999999</v>
      </c>
      <c r="F56" s="182">
        <f>E56/D56</f>
        <v>0.96871302966311412</v>
      </c>
    </row>
    <row r="57" spans="1:6" ht="13.5" thickBot="1" x14ac:dyDescent="0.25">
      <c r="A57" s="122" t="s">
        <v>139</v>
      </c>
      <c r="B57" s="81"/>
      <c r="C57" s="66" t="s">
        <v>73</v>
      </c>
      <c r="D57" s="82">
        <f>SUM(D58:D94)</f>
        <v>3490000</v>
      </c>
      <c r="E57" s="181">
        <f>SUM(E58:E94)</f>
        <v>3025449.28</v>
      </c>
      <c r="F57" s="182">
        <f>E57/D57</f>
        <v>0.86689091117478501</v>
      </c>
    </row>
    <row r="58" spans="1:6" x14ac:dyDescent="0.2">
      <c r="A58" s="123"/>
      <c r="B58" s="83">
        <v>1</v>
      </c>
      <c r="C58" s="65" t="s">
        <v>283</v>
      </c>
      <c r="D58" s="84">
        <v>50000</v>
      </c>
      <c r="E58" s="164">
        <v>43073.06</v>
      </c>
      <c r="F58" s="191">
        <f>E58/D58</f>
        <v>0.86146119999999993</v>
      </c>
    </row>
    <row r="59" spans="1:6" x14ac:dyDescent="0.2">
      <c r="A59" s="124"/>
      <c r="B59" s="85">
        <v>2</v>
      </c>
      <c r="C59" s="46" t="s">
        <v>223</v>
      </c>
      <c r="D59" s="86">
        <v>40000</v>
      </c>
      <c r="E59" s="165">
        <v>38500</v>
      </c>
      <c r="F59" s="192">
        <f>E59/D59</f>
        <v>0.96250000000000002</v>
      </c>
    </row>
    <row r="60" spans="1:6" x14ac:dyDescent="0.2">
      <c r="A60" s="124"/>
      <c r="B60" s="83">
        <v>3</v>
      </c>
      <c r="C60" s="46" t="s">
        <v>119</v>
      </c>
      <c r="D60" s="86">
        <v>18000</v>
      </c>
      <c r="E60" s="165">
        <v>2487.8000000000002</v>
      </c>
      <c r="F60" s="192">
        <f>E60/D60</f>
        <v>0.13821111111111112</v>
      </c>
    </row>
    <row r="61" spans="1:6" x14ac:dyDescent="0.2">
      <c r="A61" s="124"/>
      <c r="B61" s="85">
        <v>4</v>
      </c>
      <c r="C61" s="46" t="s">
        <v>227</v>
      </c>
      <c r="D61" s="86">
        <v>80000</v>
      </c>
      <c r="E61" s="165">
        <v>16004</v>
      </c>
      <c r="F61" s="192">
        <f>E61/D61</f>
        <v>0.20005000000000001</v>
      </c>
    </row>
    <row r="62" spans="1:6" x14ac:dyDescent="0.2">
      <c r="A62" s="124"/>
      <c r="B62" s="83">
        <v>5</v>
      </c>
      <c r="C62" s="46" t="s">
        <v>102</v>
      </c>
      <c r="D62" s="86">
        <v>15000</v>
      </c>
      <c r="E62" s="165">
        <v>17404.509999999998</v>
      </c>
      <c r="F62" s="192">
        <f>E62/D62</f>
        <v>1.1603006666666666</v>
      </c>
    </row>
    <row r="63" spans="1:6" x14ac:dyDescent="0.2">
      <c r="A63" s="124"/>
      <c r="B63" s="85">
        <v>6</v>
      </c>
      <c r="C63" s="46" t="s">
        <v>217</v>
      </c>
      <c r="D63" s="86">
        <v>10000</v>
      </c>
      <c r="E63" s="165">
        <v>7896.12</v>
      </c>
      <c r="F63" s="192">
        <f>E63/D63</f>
        <v>0.78961199999999998</v>
      </c>
    </row>
    <row r="64" spans="1:6" x14ac:dyDescent="0.2">
      <c r="A64" s="124"/>
      <c r="B64" s="83">
        <v>7</v>
      </c>
      <c r="C64" s="46" t="s">
        <v>101</v>
      </c>
      <c r="D64" s="86">
        <v>99000</v>
      </c>
      <c r="E64" s="165">
        <v>85096.27</v>
      </c>
      <c r="F64" s="192">
        <f>E64/D64</f>
        <v>0.85955828282828284</v>
      </c>
    </row>
    <row r="65" spans="1:6" x14ac:dyDescent="0.2">
      <c r="A65" s="124"/>
      <c r="B65" s="85">
        <v>8</v>
      </c>
      <c r="C65" s="46" t="s">
        <v>237</v>
      </c>
      <c r="D65" s="86">
        <v>35000</v>
      </c>
      <c r="E65" s="165">
        <v>0</v>
      </c>
      <c r="F65" s="192">
        <f>E65/D65</f>
        <v>0</v>
      </c>
    </row>
    <row r="66" spans="1:6" x14ac:dyDescent="0.2">
      <c r="A66" s="124"/>
      <c r="B66" s="83">
        <v>9</v>
      </c>
      <c r="C66" s="46" t="s">
        <v>108</v>
      </c>
      <c r="D66" s="86">
        <v>95000</v>
      </c>
      <c r="E66" s="165">
        <v>61026.37</v>
      </c>
      <c r="F66" s="192">
        <f>E66/D66</f>
        <v>0.6423828421052632</v>
      </c>
    </row>
    <row r="67" spans="1:6" x14ac:dyDescent="0.2">
      <c r="A67" s="124"/>
      <c r="B67" s="85">
        <v>10</v>
      </c>
      <c r="C67" s="46" t="s">
        <v>129</v>
      </c>
      <c r="D67" s="86">
        <v>98000</v>
      </c>
      <c r="E67" s="165">
        <v>77805.56</v>
      </c>
      <c r="F67" s="192">
        <f>E67/D67</f>
        <v>0.7939342857142857</v>
      </c>
    </row>
    <row r="68" spans="1:6" x14ac:dyDescent="0.2">
      <c r="A68" s="124"/>
      <c r="B68" s="83">
        <v>11</v>
      </c>
      <c r="C68" s="46" t="s">
        <v>130</v>
      </c>
      <c r="D68" s="86">
        <v>40000</v>
      </c>
      <c r="E68" s="165">
        <v>3322.28</v>
      </c>
      <c r="F68" s="192">
        <f>E68/D68</f>
        <v>8.3057000000000006E-2</v>
      </c>
    </row>
    <row r="69" spans="1:6" x14ac:dyDescent="0.2">
      <c r="A69" s="124"/>
      <c r="B69" s="85">
        <v>12</v>
      </c>
      <c r="C69" s="46" t="s">
        <v>131</v>
      </c>
      <c r="D69" s="86">
        <v>18000</v>
      </c>
      <c r="E69" s="165">
        <v>14327</v>
      </c>
      <c r="F69" s="192">
        <f>E69/D69</f>
        <v>0.79594444444444445</v>
      </c>
    </row>
    <row r="70" spans="1:6" x14ac:dyDescent="0.2">
      <c r="A70" s="124"/>
      <c r="B70" s="83">
        <v>13</v>
      </c>
      <c r="C70" s="46" t="s">
        <v>117</v>
      </c>
      <c r="D70" s="86">
        <v>30000</v>
      </c>
      <c r="E70" s="165">
        <v>23781.62</v>
      </c>
      <c r="F70" s="192">
        <f>E70/D70</f>
        <v>0.79272066666666663</v>
      </c>
    </row>
    <row r="71" spans="1:6" x14ac:dyDescent="0.2">
      <c r="A71" s="124"/>
      <c r="B71" s="85">
        <v>14</v>
      </c>
      <c r="C71" s="46" t="s">
        <v>116</v>
      </c>
      <c r="D71" s="86">
        <v>95000</v>
      </c>
      <c r="E71" s="170">
        <v>95940.12</v>
      </c>
      <c r="F71" s="192">
        <f>E71/D71</f>
        <v>1.0098959999999999</v>
      </c>
    </row>
    <row r="72" spans="1:6" x14ac:dyDescent="0.2">
      <c r="A72" s="124"/>
      <c r="B72" s="83">
        <v>15</v>
      </c>
      <c r="C72" s="46" t="s">
        <v>152</v>
      </c>
      <c r="D72" s="86">
        <v>98000</v>
      </c>
      <c r="E72" s="170">
        <v>80282.62</v>
      </c>
      <c r="F72" s="192">
        <f>E72/D72</f>
        <v>0.81921040816326529</v>
      </c>
    </row>
    <row r="73" spans="1:6" x14ac:dyDescent="0.2">
      <c r="A73" s="124"/>
      <c r="B73" s="85">
        <v>16</v>
      </c>
      <c r="C73" s="46" t="s">
        <v>154</v>
      </c>
      <c r="D73" s="86">
        <v>30000</v>
      </c>
      <c r="E73" s="170">
        <v>19740.900000000001</v>
      </c>
      <c r="F73" s="192">
        <f>E73/D73</f>
        <v>0.65803</v>
      </c>
    </row>
    <row r="74" spans="1:6" x14ac:dyDescent="0.2">
      <c r="A74" s="124"/>
      <c r="B74" s="83">
        <v>17</v>
      </c>
      <c r="C74" s="46" t="s">
        <v>216</v>
      </c>
      <c r="D74" s="86">
        <v>18000</v>
      </c>
      <c r="E74" s="170">
        <v>8528.8700000000008</v>
      </c>
      <c r="F74" s="192">
        <f>E74/D74</f>
        <v>0.47382611111111117</v>
      </c>
    </row>
    <row r="75" spans="1:6" x14ac:dyDescent="0.2">
      <c r="A75" s="124"/>
      <c r="B75" s="85">
        <v>18</v>
      </c>
      <c r="C75" s="46" t="s">
        <v>132</v>
      </c>
      <c r="D75" s="86">
        <v>99000</v>
      </c>
      <c r="E75" s="165">
        <v>117623.59</v>
      </c>
      <c r="F75" s="192">
        <f>E75/D75</f>
        <v>1.1881170707070707</v>
      </c>
    </row>
    <row r="76" spans="1:6" x14ac:dyDescent="0.2">
      <c r="A76" s="124"/>
      <c r="B76" s="83">
        <v>19</v>
      </c>
      <c r="C76" s="46" t="s">
        <v>133</v>
      </c>
      <c r="D76" s="86">
        <v>50000</v>
      </c>
      <c r="E76" s="165">
        <v>24361.86</v>
      </c>
      <c r="F76" s="192">
        <f>E76/D76</f>
        <v>0.48723720000000004</v>
      </c>
    </row>
    <row r="77" spans="1:6" x14ac:dyDescent="0.2">
      <c r="A77" s="124"/>
      <c r="B77" s="85">
        <v>20</v>
      </c>
      <c r="C77" s="46" t="s">
        <v>220</v>
      </c>
      <c r="D77" s="86">
        <v>174000</v>
      </c>
      <c r="E77" s="165">
        <v>103751.18</v>
      </c>
      <c r="F77" s="192">
        <f>E77/D77</f>
        <v>0.59627114942528736</v>
      </c>
    </row>
    <row r="78" spans="1:6" x14ac:dyDescent="0.2">
      <c r="A78" s="124"/>
      <c r="B78" s="83">
        <v>21</v>
      </c>
      <c r="C78" s="46" t="s">
        <v>156</v>
      </c>
      <c r="D78" s="86">
        <v>15000</v>
      </c>
      <c r="E78" s="165">
        <v>13932.4</v>
      </c>
      <c r="F78" s="192">
        <f>E78/D78</f>
        <v>0.92882666666666669</v>
      </c>
    </row>
    <row r="79" spans="1:6" x14ac:dyDescent="0.2">
      <c r="A79" s="124"/>
      <c r="B79" s="85">
        <v>22</v>
      </c>
      <c r="C79" s="46" t="s">
        <v>50</v>
      </c>
      <c r="D79" s="86">
        <v>5000</v>
      </c>
      <c r="E79" s="165">
        <v>5897.22</v>
      </c>
      <c r="F79" s="192">
        <f>E79/D79</f>
        <v>1.1794440000000002</v>
      </c>
    </row>
    <row r="80" spans="1:6" x14ac:dyDescent="0.2">
      <c r="A80" s="124"/>
      <c r="B80" s="83">
        <v>23</v>
      </c>
      <c r="C80" s="46" t="s">
        <v>258</v>
      </c>
      <c r="D80" s="86">
        <v>15000</v>
      </c>
      <c r="E80" s="165">
        <v>15000</v>
      </c>
      <c r="F80" s="192">
        <f>E80/D80</f>
        <v>1</v>
      </c>
    </row>
    <row r="81" spans="1:6" x14ac:dyDescent="0.2">
      <c r="A81" s="124"/>
      <c r="B81" s="85">
        <v>24</v>
      </c>
      <c r="C81" s="111" t="s">
        <v>287</v>
      </c>
      <c r="D81" s="110">
        <v>0</v>
      </c>
      <c r="E81" s="165">
        <v>66000</v>
      </c>
      <c r="F81" s="192" t="e">
        <f>E81/D81</f>
        <v>#DIV/0!</v>
      </c>
    </row>
    <row r="82" spans="1:6" x14ac:dyDescent="0.2">
      <c r="A82" s="124"/>
      <c r="B82" s="83">
        <v>25</v>
      </c>
      <c r="C82" s="111" t="s">
        <v>288</v>
      </c>
      <c r="D82" s="110">
        <v>0</v>
      </c>
      <c r="E82" s="165">
        <v>30119</v>
      </c>
      <c r="F82" s="192" t="e">
        <f>E82/D82</f>
        <v>#DIV/0!</v>
      </c>
    </row>
    <row r="83" spans="1:6" x14ac:dyDescent="0.2">
      <c r="A83" s="124"/>
      <c r="B83" s="85">
        <v>26</v>
      </c>
      <c r="C83" s="111" t="s">
        <v>289</v>
      </c>
      <c r="D83" s="110">
        <v>0</v>
      </c>
      <c r="E83" s="165">
        <v>23100</v>
      </c>
      <c r="F83" s="192" t="e">
        <f>E83/D83</f>
        <v>#DIV/0!</v>
      </c>
    </row>
    <row r="84" spans="1:6" x14ac:dyDescent="0.2">
      <c r="A84" s="124"/>
      <c r="B84" s="83">
        <v>27</v>
      </c>
      <c r="C84" s="46" t="s">
        <v>165</v>
      </c>
      <c r="D84" s="110">
        <v>15000</v>
      </c>
      <c r="E84" s="170">
        <v>6343.9</v>
      </c>
      <c r="F84" s="192">
        <f>E84/D84</f>
        <v>0.42292666666666662</v>
      </c>
    </row>
    <row r="85" spans="1:6" x14ac:dyDescent="0.2">
      <c r="A85" s="124"/>
      <c r="B85" s="85">
        <v>28</v>
      </c>
      <c r="C85" s="46" t="s">
        <v>134</v>
      </c>
      <c r="D85" s="86">
        <v>95000</v>
      </c>
      <c r="E85" s="170">
        <v>344000.13</v>
      </c>
      <c r="F85" s="192">
        <f>E85/D85</f>
        <v>3.621054</v>
      </c>
    </row>
    <row r="86" spans="1:6" x14ac:dyDescent="0.2">
      <c r="A86" s="124"/>
      <c r="B86" s="83">
        <v>29</v>
      </c>
      <c r="C86" s="46" t="s">
        <v>155</v>
      </c>
      <c r="D86" s="86">
        <v>40000</v>
      </c>
      <c r="E86" s="170">
        <v>45501.2</v>
      </c>
      <c r="F86" s="192">
        <f>E86/D86</f>
        <v>1.1375299999999999</v>
      </c>
    </row>
    <row r="87" spans="1:6" x14ac:dyDescent="0.2">
      <c r="A87" s="124"/>
      <c r="B87" s="85">
        <v>30</v>
      </c>
      <c r="C87" s="46" t="s">
        <v>115</v>
      </c>
      <c r="D87" s="86">
        <v>35000</v>
      </c>
      <c r="E87" s="170">
        <v>18142.55</v>
      </c>
      <c r="F87" s="192">
        <f>E87/D87</f>
        <v>0.51835857142857145</v>
      </c>
    </row>
    <row r="88" spans="1:6" x14ac:dyDescent="0.2">
      <c r="A88" s="124"/>
      <c r="B88" s="83">
        <v>31</v>
      </c>
      <c r="C88" s="46" t="s">
        <v>200</v>
      </c>
      <c r="D88" s="86">
        <v>700000</v>
      </c>
      <c r="E88" s="165">
        <v>462270.34</v>
      </c>
      <c r="F88" s="192">
        <f>E88/D88</f>
        <v>0.66038620000000003</v>
      </c>
    </row>
    <row r="89" spans="1:6" x14ac:dyDescent="0.2">
      <c r="A89" s="124"/>
      <c r="B89" s="85">
        <v>32</v>
      </c>
      <c r="C89" s="46" t="s">
        <v>201</v>
      </c>
      <c r="D89" s="86">
        <v>25000</v>
      </c>
      <c r="E89" s="165">
        <v>23000</v>
      </c>
      <c r="F89" s="192">
        <f>E89/D89</f>
        <v>0.92</v>
      </c>
    </row>
    <row r="90" spans="1:6" x14ac:dyDescent="0.2">
      <c r="A90" s="124"/>
      <c r="B90" s="83">
        <v>33</v>
      </c>
      <c r="C90" s="46" t="s">
        <v>72</v>
      </c>
      <c r="D90" s="86">
        <v>428000</v>
      </c>
      <c r="E90" s="165">
        <v>449069.06</v>
      </c>
      <c r="F90" s="192">
        <f>E90/D90</f>
        <v>1.0492267757009346</v>
      </c>
    </row>
    <row r="91" spans="1:6" x14ac:dyDescent="0.2">
      <c r="A91" s="124"/>
      <c r="B91" s="85">
        <v>34</v>
      </c>
      <c r="C91" s="46" t="s">
        <v>103</v>
      </c>
      <c r="D91" s="86">
        <v>300000</v>
      </c>
      <c r="E91" s="165">
        <v>207625.04</v>
      </c>
      <c r="F91" s="192">
        <f>E91/D91</f>
        <v>0.69208346666666665</v>
      </c>
    </row>
    <row r="92" spans="1:6" x14ac:dyDescent="0.2">
      <c r="A92" s="124"/>
      <c r="B92" s="83">
        <v>35</v>
      </c>
      <c r="C92" s="46" t="s">
        <v>221</v>
      </c>
      <c r="D92" s="86">
        <v>180000</v>
      </c>
      <c r="E92" s="165">
        <v>135108.04999999999</v>
      </c>
      <c r="F92" s="192">
        <f>E92/D92</f>
        <v>0.75060027777777771</v>
      </c>
    </row>
    <row r="93" spans="1:6" x14ac:dyDescent="0.2">
      <c r="A93" s="124"/>
      <c r="B93" s="85">
        <v>36</v>
      </c>
      <c r="C93" s="46" t="s">
        <v>121</v>
      </c>
      <c r="D93" s="86">
        <v>350000</v>
      </c>
      <c r="E93" s="165">
        <v>255746.66</v>
      </c>
      <c r="F93" s="192">
        <f>E93/D93</f>
        <v>0.73070474285714282</v>
      </c>
    </row>
    <row r="94" spans="1:6" ht="13.5" thickBot="1" x14ac:dyDescent="0.25">
      <c r="A94" s="124"/>
      <c r="B94" s="83">
        <v>37</v>
      </c>
      <c r="C94" s="46" t="s">
        <v>202</v>
      </c>
      <c r="D94" s="86">
        <v>95000</v>
      </c>
      <c r="E94" s="167">
        <v>83640</v>
      </c>
      <c r="F94" s="193">
        <f>E94/D94</f>
        <v>0.88042105263157899</v>
      </c>
    </row>
    <row r="95" spans="1:6" ht="13.5" thickBot="1" x14ac:dyDescent="0.25">
      <c r="A95" s="122" t="s">
        <v>140</v>
      </c>
      <c r="B95" s="81"/>
      <c r="C95" s="66" t="s">
        <v>74</v>
      </c>
      <c r="D95" s="82">
        <f>SUM(D96:D132)</f>
        <v>2582550</v>
      </c>
      <c r="E95" s="181">
        <f>SUM(E96:E132)</f>
        <v>1686509.8800000004</v>
      </c>
      <c r="F95" s="183">
        <f>E95/D95</f>
        <v>0.65304055294185992</v>
      </c>
    </row>
    <row r="96" spans="1:6" x14ac:dyDescent="0.2">
      <c r="A96" s="123"/>
      <c r="B96" s="87">
        <v>1</v>
      </c>
      <c r="C96" s="65" t="s">
        <v>109</v>
      </c>
      <c r="D96" s="84">
        <v>30000</v>
      </c>
      <c r="E96" s="164">
        <v>10190</v>
      </c>
      <c r="F96" s="191">
        <f>E96/D96</f>
        <v>0.33966666666666667</v>
      </c>
    </row>
    <row r="97" spans="1:6" x14ac:dyDescent="0.2">
      <c r="A97" s="124"/>
      <c r="B97" s="88">
        <v>2</v>
      </c>
      <c r="C97" s="46" t="s">
        <v>203</v>
      </c>
      <c r="D97" s="86">
        <v>70000</v>
      </c>
      <c r="E97" s="165">
        <v>53574.96</v>
      </c>
      <c r="F97" s="192">
        <f>E97/D97</f>
        <v>0.76535657142857139</v>
      </c>
    </row>
    <row r="98" spans="1:6" x14ac:dyDescent="0.2">
      <c r="A98" s="124"/>
      <c r="B98" s="88">
        <v>3</v>
      </c>
      <c r="C98" s="46" t="s">
        <v>204</v>
      </c>
      <c r="D98" s="86">
        <v>10000</v>
      </c>
      <c r="E98" s="165">
        <v>3021.24</v>
      </c>
      <c r="F98" s="192">
        <f>E98/D98</f>
        <v>0.302124</v>
      </c>
    </row>
    <row r="99" spans="1:6" x14ac:dyDescent="0.2">
      <c r="A99" s="124"/>
      <c r="B99" s="88">
        <v>4</v>
      </c>
      <c r="C99" s="46" t="s">
        <v>157</v>
      </c>
      <c r="D99" s="86">
        <v>60000</v>
      </c>
      <c r="E99" s="165">
        <v>53188.77</v>
      </c>
      <c r="F99" s="192">
        <f>E99/D99</f>
        <v>0.88647949999999998</v>
      </c>
    </row>
    <row r="100" spans="1:6" x14ac:dyDescent="0.2">
      <c r="A100" s="124"/>
      <c r="B100" s="88">
        <v>5</v>
      </c>
      <c r="C100" s="46" t="s">
        <v>23</v>
      </c>
      <c r="D100" s="86">
        <v>60000</v>
      </c>
      <c r="E100" s="170">
        <v>68734.789999999994</v>
      </c>
      <c r="F100" s="192">
        <f>E100/D100</f>
        <v>1.1455798333333331</v>
      </c>
    </row>
    <row r="101" spans="1:6" x14ac:dyDescent="0.2">
      <c r="A101" s="124"/>
      <c r="B101" s="88">
        <v>6</v>
      </c>
      <c r="C101" s="46" t="s">
        <v>222</v>
      </c>
      <c r="D101" s="86">
        <v>70000</v>
      </c>
      <c r="E101" s="165">
        <v>60037.75</v>
      </c>
      <c r="F101" s="192">
        <f>E101/D101</f>
        <v>0.85768214285714284</v>
      </c>
    </row>
    <row r="102" spans="1:6" x14ac:dyDescent="0.2">
      <c r="A102" s="124"/>
      <c r="B102" s="88">
        <v>7</v>
      </c>
      <c r="C102" s="46" t="s">
        <v>21</v>
      </c>
      <c r="D102" s="86">
        <v>198000</v>
      </c>
      <c r="E102" s="170">
        <v>211010.63</v>
      </c>
      <c r="F102" s="192">
        <f>E102/D102</f>
        <v>1.0657102525252526</v>
      </c>
    </row>
    <row r="103" spans="1:6" x14ac:dyDescent="0.2">
      <c r="A103" s="124"/>
      <c r="B103" s="88">
        <v>8</v>
      </c>
      <c r="C103" s="46" t="s">
        <v>265</v>
      </c>
      <c r="D103" s="86">
        <v>80000</v>
      </c>
      <c r="E103" s="165">
        <v>93110</v>
      </c>
      <c r="F103" s="192">
        <f>E103/D103</f>
        <v>1.163875</v>
      </c>
    </row>
    <row r="104" spans="1:6" x14ac:dyDescent="0.2">
      <c r="A104" s="124"/>
      <c r="B104" s="88">
        <v>9</v>
      </c>
      <c r="C104" s="46" t="s">
        <v>266</v>
      </c>
      <c r="D104" s="86">
        <v>98000</v>
      </c>
      <c r="E104" s="165">
        <v>343266.43</v>
      </c>
      <c r="F104" s="192">
        <f>E104/D104</f>
        <v>3.5027186734693876</v>
      </c>
    </row>
    <row r="105" spans="1:6" x14ac:dyDescent="0.2">
      <c r="A105" s="124"/>
      <c r="B105" s="88">
        <v>10</v>
      </c>
      <c r="C105" s="46" t="s">
        <v>269</v>
      </c>
      <c r="D105" s="86">
        <v>50000</v>
      </c>
      <c r="E105" s="170">
        <v>26943.42</v>
      </c>
      <c r="F105" s="192">
        <f>E105/D105</f>
        <v>0.53886839999999991</v>
      </c>
    </row>
    <row r="106" spans="1:6" x14ac:dyDescent="0.2">
      <c r="A106" s="124"/>
      <c r="B106" s="88">
        <v>11</v>
      </c>
      <c r="C106" s="46" t="s">
        <v>231</v>
      </c>
      <c r="D106" s="86">
        <v>48000</v>
      </c>
      <c r="E106" s="170">
        <v>16967.990000000002</v>
      </c>
      <c r="F106" s="192">
        <f>E106/D106</f>
        <v>0.35349979166666667</v>
      </c>
    </row>
    <row r="107" spans="1:6" x14ac:dyDescent="0.2">
      <c r="A107" s="124"/>
      <c r="B107" s="89" t="s">
        <v>205</v>
      </c>
      <c r="C107" s="46" t="s">
        <v>260</v>
      </c>
      <c r="D107" s="86">
        <v>448000</v>
      </c>
      <c r="E107" s="170">
        <v>102601.82</v>
      </c>
      <c r="F107" s="192">
        <f>E107/D107</f>
        <v>0.22902191964285715</v>
      </c>
    </row>
    <row r="108" spans="1:6" x14ac:dyDescent="0.2">
      <c r="A108" s="124"/>
      <c r="B108" s="89" t="s">
        <v>206</v>
      </c>
      <c r="C108" s="46" t="s">
        <v>218</v>
      </c>
      <c r="D108" s="86">
        <v>0</v>
      </c>
      <c r="E108" s="170">
        <v>0</v>
      </c>
      <c r="F108" s="192">
        <v>0</v>
      </c>
    </row>
    <row r="109" spans="1:6" x14ac:dyDescent="0.2">
      <c r="A109" s="124"/>
      <c r="B109" s="88">
        <v>14</v>
      </c>
      <c r="C109" s="46" t="s">
        <v>230</v>
      </c>
      <c r="D109" s="86">
        <v>15000</v>
      </c>
      <c r="E109" s="170">
        <v>14936</v>
      </c>
      <c r="F109" s="192">
        <f>E109/D109</f>
        <v>0.99573333333333336</v>
      </c>
    </row>
    <row r="110" spans="1:6" x14ac:dyDescent="0.2">
      <c r="A110" s="124"/>
      <c r="B110" s="88">
        <v>15</v>
      </c>
      <c r="C110" s="46" t="s">
        <v>248</v>
      </c>
      <c r="D110" s="86">
        <v>18000</v>
      </c>
      <c r="E110" s="170">
        <v>0</v>
      </c>
      <c r="F110" s="192">
        <f>E110/D110</f>
        <v>0</v>
      </c>
    </row>
    <row r="111" spans="1:6" x14ac:dyDescent="0.2">
      <c r="A111" s="124"/>
      <c r="B111" s="88">
        <v>16</v>
      </c>
      <c r="C111" s="46" t="s">
        <v>208</v>
      </c>
      <c r="D111" s="86">
        <v>0</v>
      </c>
      <c r="E111" s="165">
        <v>0</v>
      </c>
      <c r="F111" s="192">
        <v>0</v>
      </c>
    </row>
    <row r="112" spans="1:6" x14ac:dyDescent="0.2">
      <c r="A112" s="124"/>
      <c r="B112" s="88">
        <v>17</v>
      </c>
      <c r="C112" s="46" t="s">
        <v>219</v>
      </c>
      <c r="D112" s="86">
        <v>18000</v>
      </c>
      <c r="E112" s="170">
        <v>15025.35</v>
      </c>
      <c r="F112" s="192">
        <f>E112/D112</f>
        <v>0.83474166666666672</v>
      </c>
    </row>
    <row r="113" spans="1:6" x14ac:dyDescent="0.2">
      <c r="A113" s="124"/>
      <c r="B113" s="89" t="s">
        <v>207</v>
      </c>
      <c r="C113" s="46" t="s">
        <v>187</v>
      </c>
      <c r="D113" s="86">
        <v>150000</v>
      </c>
      <c r="E113" s="165">
        <v>70717.61</v>
      </c>
      <c r="F113" s="192">
        <f>E113/D113</f>
        <v>0.47145073333333332</v>
      </c>
    </row>
    <row r="114" spans="1:6" x14ac:dyDescent="0.2">
      <c r="A114" s="124"/>
      <c r="B114" s="89" t="s">
        <v>229</v>
      </c>
      <c r="C114" s="46" t="s">
        <v>124</v>
      </c>
      <c r="D114" s="86">
        <v>5000</v>
      </c>
      <c r="E114" s="170">
        <v>13024</v>
      </c>
      <c r="F114" s="192">
        <f>E114/D114</f>
        <v>2.6048</v>
      </c>
    </row>
    <row r="115" spans="1:6" x14ac:dyDescent="0.2">
      <c r="A115" s="124"/>
      <c r="B115" s="88">
        <v>20</v>
      </c>
      <c r="C115" s="46" t="s">
        <v>51</v>
      </c>
      <c r="D115" s="86">
        <v>0</v>
      </c>
      <c r="E115" s="170">
        <v>3551</v>
      </c>
      <c r="F115" s="192">
        <v>0</v>
      </c>
    </row>
    <row r="116" spans="1:6" x14ac:dyDescent="0.2">
      <c r="A116" s="124"/>
      <c r="B116" s="91">
        <v>21</v>
      </c>
      <c r="C116" s="46" t="s">
        <v>183</v>
      </c>
      <c r="D116" s="86">
        <v>10000</v>
      </c>
      <c r="E116" s="170">
        <v>7662</v>
      </c>
      <c r="F116" s="192">
        <f>E116/D116</f>
        <v>0.76619999999999999</v>
      </c>
    </row>
    <row r="117" spans="1:6" x14ac:dyDescent="0.2">
      <c r="A117" s="124"/>
      <c r="B117" s="91">
        <v>22</v>
      </c>
      <c r="C117" s="46" t="s">
        <v>259</v>
      </c>
      <c r="D117" s="86">
        <v>50000</v>
      </c>
      <c r="E117" s="165">
        <v>9568</v>
      </c>
      <c r="F117" s="192">
        <f>E117/D117</f>
        <v>0.19136</v>
      </c>
    </row>
    <row r="118" spans="1:6" x14ac:dyDescent="0.2">
      <c r="A118" s="124"/>
      <c r="B118" s="91">
        <v>23</v>
      </c>
      <c r="C118" s="46" t="s">
        <v>225</v>
      </c>
      <c r="D118" s="86">
        <v>149600</v>
      </c>
      <c r="E118" s="165">
        <v>57600</v>
      </c>
      <c r="F118" s="192">
        <f>E118/D118</f>
        <v>0.38502673796791442</v>
      </c>
    </row>
    <row r="119" spans="1:6" x14ac:dyDescent="0.2">
      <c r="A119" s="124"/>
      <c r="B119" s="91">
        <v>24</v>
      </c>
      <c r="C119" s="46" t="s">
        <v>188</v>
      </c>
      <c r="D119" s="86">
        <v>90000</v>
      </c>
      <c r="E119" s="165">
        <v>36000</v>
      </c>
      <c r="F119" s="192">
        <f>E119/D119</f>
        <v>0.4</v>
      </c>
    </row>
    <row r="120" spans="1:6" x14ac:dyDescent="0.2">
      <c r="A120" s="125"/>
      <c r="B120" s="91">
        <v>25</v>
      </c>
      <c r="C120" s="67" t="s">
        <v>226</v>
      </c>
      <c r="D120" s="90">
        <v>75000</v>
      </c>
      <c r="E120" s="170">
        <v>0</v>
      </c>
      <c r="F120" s="192">
        <f>E120/D120</f>
        <v>0</v>
      </c>
    </row>
    <row r="121" spans="1:6" x14ac:dyDescent="0.2">
      <c r="A121" s="125"/>
      <c r="B121" s="91">
        <v>26</v>
      </c>
      <c r="C121" s="67" t="s">
        <v>251</v>
      </c>
      <c r="D121" s="90">
        <v>98000</v>
      </c>
      <c r="E121" s="165">
        <v>9000</v>
      </c>
      <c r="F121" s="192">
        <f>E121/D121</f>
        <v>9.1836734693877556E-2</v>
      </c>
    </row>
    <row r="122" spans="1:6" x14ac:dyDescent="0.2">
      <c r="A122" s="125"/>
      <c r="B122" s="91">
        <v>27</v>
      </c>
      <c r="C122" s="67" t="s">
        <v>246</v>
      </c>
      <c r="D122" s="90">
        <v>99500</v>
      </c>
      <c r="E122" s="170">
        <v>137578.12</v>
      </c>
      <c r="F122" s="192">
        <f>E122/D122</f>
        <v>1.3826946733668342</v>
      </c>
    </row>
    <row r="123" spans="1:6" x14ac:dyDescent="0.2">
      <c r="A123" s="125"/>
      <c r="B123" s="91">
        <v>28</v>
      </c>
      <c r="C123" s="67" t="s">
        <v>249</v>
      </c>
      <c r="D123" s="90">
        <v>70000</v>
      </c>
      <c r="E123" s="170">
        <v>70000</v>
      </c>
      <c r="F123" s="192">
        <f>E123/D123</f>
        <v>1</v>
      </c>
    </row>
    <row r="124" spans="1:6" x14ac:dyDescent="0.2">
      <c r="A124" s="125"/>
      <c r="B124" s="91">
        <v>29</v>
      </c>
      <c r="C124" s="67" t="s">
        <v>247</v>
      </c>
      <c r="D124" s="90">
        <v>55000</v>
      </c>
      <c r="E124" s="165">
        <v>0</v>
      </c>
      <c r="F124" s="192">
        <f>E124/D124</f>
        <v>0</v>
      </c>
    </row>
    <row r="125" spans="1:6" x14ac:dyDescent="0.2">
      <c r="A125" s="125"/>
      <c r="B125" s="91">
        <v>30</v>
      </c>
      <c r="C125" s="67" t="s">
        <v>243</v>
      </c>
      <c r="D125" s="90">
        <v>60000</v>
      </c>
      <c r="E125" s="165">
        <v>0</v>
      </c>
      <c r="F125" s="192">
        <f>E125/D125</f>
        <v>0</v>
      </c>
    </row>
    <row r="126" spans="1:6" x14ac:dyDescent="0.2">
      <c r="A126" s="125"/>
      <c r="B126" s="91">
        <v>31</v>
      </c>
      <c r="C126" s="67" t="s">
        <v>244</v>
      </c>
      <c r="D126" s="90">
        <v>40000</v>
      </c>
      <c r="E126" s="165">
        <v>0</v>
      </c>
      <c r="F126" s="192">
        <f>E126/D126</f>
        <v>0</v>
      </c>
    </row>
    <row r="127" spans="1:6" x14ac:dyDescent="0.2">
      <c r="A127" s="125"/>
      <c r="B127" s="91">
        <v>32</v>
      </c>
      <c r="C127" s="67" t="s">
        <v>234</v>
      </c>
      <c r="D127" s="90">
        <v>0</v>
      </c>
      <c r="E127" s="165">
        <v>0</v>
      </c>
      <c r="F127" s="192">
        <v>0</v>
      </c>
    </row>
    <row r="128" spans="1:6" x14ac:dyDescent="0.2">
      <c r="A128" s="125"/>
      <c r="B128" s="91">
        <v>33</v>
      </c>
      <c r="C128" s="67" t="s">
        <v>252</v>
      </c>
      <c r="D128" s="90">
        <v>90000</v>
      </c>
      <c r="E128" s="165">
        <v>35000</v>
      </c>
      <c r="F128" s="192">
        <f>E128/D128</f>
        <v>0.3888888888888889</v>
      </c>
    </row>
    <row r="129" spans="1:6" x14ac:dyDescent="0.2">
      <c r="A129" s="125"/>
      <c r="B129" s="91">
        <v>34</v>
      </c>
      <c r="C129" s="67" t="s">
        <v>253</v>
      </c>
      <c r="D129" s="90">
        <v>126000</v>
      </c>
      <c r="E129" s="165">
        <v>0</v>
      </c>
      <c r="F129" s="192">
        <f>E129/D129</f>
        <v>0</v>
      </c>
    </row>
    <row r="130" spans="1:6" x14ac:dyDescent="0.2">
      <c r="A130" s="125"/>
      <c r="B130" s="91">
        <v>35</v>
      </c>
      <c r="C130" s="67" t="s">
        <v>254</v>
      </c>
      <c r="D130" s="90">
        <v>25000</v>
      </c>
      <c r="E130" s="165">
        <v>69500</v>
      </c>
      <c r="F130" s="192">
        <f>E130/D130</f>
        <v>2.78</v>
      </c>
    </row>
    <row r="131" spans="1:6" x14ac:dyDescent="0.2">
      <c r="A131" s="125"/>
      <c r="B131" s="91">
        <v>36</v>
      </c>
      <c r="C131" s="67" t="s">
        <v>261</v>
      </c>
      <c r="D131" s="90">
        <v>70000</v>
      </c>
      <c r="E131" s="165">
        <v>45000</v>
      </c>
      <c r="F131" s="192">
        <f>E131/D131</f>
        <v>0.6428571428571429</v>
      </c>
    </row>
    <row r="132" spans="1:6" ht="13.5" thickBot="1" x14ac:dyDescent="0.25">
      <c r="A132" s="125"/>
      <c r="B132" s="91">
        <v>37</v>
      </c>
      <c r="C132" s="67" t="s">
        <v>250</v>
      </c>
      <c r="D132" s="90">
        <v>46450</v>
      </c>
      <c r="E132" s="173">
        <v>49700</v>
      </c>
      <c r="F132" s="193">
        <f>E132/D132</f>
        <v>1.0699677072120559</v>
      </c>
    </row>
    <row r="133" spans="1:6" ht="13.5" thickBot="1" x14ac:dyDescent="0.25">
      <c r="A133" s="122" t="s">
        <v>141</v>
      </c>
      <c r="B133" s="92"/>
      <c r="C133" s="66" t="s">
        <v>75</v>
      </c>
      <c r="D133" s="82">
        <f>SUM(D134:D167)</f>
        <v>3005950</v>
      </c>
      <c r="E133" s="181">
        <f>SUM(E134:E167)</f>
        <v>2961105.4999999995</v>
      </c>
      <c r="F133" s="182">
        <f>E133/D133</f>
        <v>0.98508142184667058</v>
      </c>
    </row>
    <row r="134" spans="1:6" x14ac:dyDescent="0.2">
      <c r="A134" s="126"/>
      <c r="B134" s="109">
        <v>24</v>
      </c>
      <c r="C134" s="65" t="s">
        <v>184</v>
      </c>
      <c r="D134" s="84">
        <v>36000</v>
      </c>
      <c r="E134" s="172">
        <v>17635.650000000001</v>
      </c>
      <c r="F134" s="191">
        <f>E134/D134</f>
        <v>0.4898791666666667</v>
      </c>
    </row>
    <row r="135" spans="1:6" x14ac:dyDescent="0.2">
      <c r="A135" s="127"/>
      <c r="B135" s="109">
        <v>25</v>
      </c>
      <c r="C135" s="46" t="s">
        <v>262</v>
      </c>
      <c r="D135" s="86">
        <v>12000</v>
      </c>
      <c r="E135" s="165">
        <v>550</v>
      </c>
      <c r="F135" s="192">
        <f>E135/D135</f>
        <v>4.583333333333333E-2</v>
      </c>
    </row>
    <row r="136" spans="1:6" x14ac:dyDescent="0.2">
      <c r="A136" s="128"/>
      <c r="B136" s="109">
        <v>26</v>
      </c>
      <c r="C136" s="46" t="s">
        <v>245</v>
      </c>
      <c r="D136" s="86">
        <v>145000</v>
      </c>
      <c r="E136" s="165">
        <v>328204.57</v>
      </c>
      <c r="F136" s="192">
        <f>E136/D136</f>
        <v>2.2634797931034485</v>
      </c>
    </row>
    <row r="137" spans="1:6" x14ac:dyDescent="0.2">
      <c r="A137" s="128"/>
      <c r="B137" s="109">
        <v>27</v>
      </c>
      <c r="C137" s="46" t="s">
        <v>153</v>
      </c>
      <c r="D137" s="86">
        <v>70000</v>
      </c>
      <c r="E137" s="165">
        <v>170698</v>
      </c>
      <c r="F137" s="192">
        <f>E137/D137</f>
        <v>2.4385428571428571</v>
      </c>
    </row>
    <row r="138" spans="1:6" x14ac:dyDescent="0.2">
      <c r="A138" s="128"/>
      <c r="B138" s="109">
        <v>28</v>
      </c>
      <c r="C138" s="46" t="s">
        <v>209</v>
      </c>
      <c r="D138" s="86">
        <v>85000</v>
      </c>
      <c r="E138" s="165">
        <v>232531.20000000001</v>
      </c>
      <c r="F138" s="192">
        <f>E138/D138</f>
        <v>2.7356611764705883</v>
      </c>
    </row>
    <row r="139" spans="1:6" x14ac:dyDescent="0.2">
      <c r="A139" s="129"/>
      <c r="B139" s="109">
        <v>29</v>
      </c>
      <c r="C139" s="46" t="s">
        <v>186</v>
      </c>
      <c r="D139" s="86">
        <v>50000</v>
      </c>
      <c r="E139" s="170">
        <v>53000</v>
      </c>
      <c r="F139" s="192">
        <f>E139/D139</f>
        <v>1.06</v>
      </c>
    </row>
    <row r="140" spans="1:6" x14ac:dyDescent="0.2">
      <c r="A140" s="129"/>
      <c r="B140" s="109">
        <v>30</v>
      </c>
      <c r="C140" s="46" t="s">
        <v>235</v>
      </c>
      <c r="D140" s="86">
        <v>0</v>
      </c>
      <c r="E140" s="170">
        <v>156122</v>
      </c>
      <c r="F140" s="192">
        <v>0</v>
      </c>
    </row>
    <row r="141" spans="1:6" x14ac:dyDescent="0.2">
      <c r="A141" s="129"/>
      <c r="B141" s="109">
        <v>31</v>
      </c>
      <c r="C141" s="46" t="s">
        <v>29</v>
      </c>
      <c r="D141" s="86">
        <v>60000</v>
      </c>
      <c r="E141" s="165">
        <v>40853</v>
      </c>
      <c r="F141" s="192">
        <f>E141/D141</f>
        <v>0.68088333333333328</v>
      </c>
    </row>
    <row r="142" spans="1:6" x14ac:dyDescent="0.2">
      <c r="A142" s="129"/>
      <c r="B142" s="109">
        <v>32</v>
      </c>
      <c r="C142" s="46" t="s">
        <v>210</v>
      </c>
      <c r="D142" s="86">
        <v>190000</v>
      </c>
      <c r="E142" s="170">
        <v>130848.04</v>
      </c>
      <c r="F142" s="192">
        <f>E142/D142</f>
        <v>0.68867389473684204</v>
      </c>
    </row>
    <row r="143" spans="1:6" x14ac:dyDescent="0.2">
      <c r="A143" s="128"/>
      <c r="B143" s="109">
        <v>33</v>
      </c>
      <c r="C143" s="46" t="s">
        <v>268</v>
      </c>
      <c r="D143" s="86">
        <v>0</v>
      </c>
      <c r="E143" s="170">
        <v>8544</v>
      </c>
      <c r="F143" s="192">
        <v>0</v>
      </c>
    </row>
    <row r="144" spans="1:6" x14ac:dyDescent="0.2">
      <c r="A144" s="128"/>
      <c r="B144" s="109">
        <v>34</v>
      </c>
      <c r="C144" s="46" t="s">
        <v>264</v>
      </c>
      <c r="D144" s="86">
        <v>75000</v>
      </c>
      <c r="E144" s="170">
        <v>66246.67</v>
      </c>
      <c r="F144" s="192">
        <f>E144/D144</f>
        <v>0.88328893333333336</v>
      </c>
    </row>
    <row r="145" spans="1:6" x14ac:dyDescent="0.2">
      <c r="A145" s="128"/>
      <c r="B145" s="109">
        <v>35</v>
      </c>
      <c r="C145" s="46" t="s">
        <v>110</v>
      </c>
      <c r="D145" s="86">
        <v>95000</v>
      </c>
      <c r="E145" s="165">
        <v>100490.47</v>
      </c>
      <c r="F145" s="192">
        <f>E145/D145</f>
        <v>1.0577944210526316</v>
      </c>
    </row>
    <row r="146" spans="1:6" x14ac:dyDescent="0.2">
      <c r="A146" s="128"/>
      <c r="B146" s="109">
        <v>36</v>
      </c>
      <c r="C146" s="111" t="s">
        <v>267</v>
      </c>
      <c r="D146" s="86">
        <v>750000</v>
      </c>
      <c r="E146" s="165">
        <v>519715.44</v>
      </c>
      <c r="F146" s="192">
        <f>E146/D146</f>
        <v>0.69295392</v>
      </c>
    </row>
    <row r="147" spans="1:6" x14ac:dyDescent="0.2">
      <c r="A147" s="128"/>
      <c r="B147" s="109">
        <v>37</v>
      </c>
      <c r="C147" s="46" t="s">
        <v>211</v>
      </c>
      <c r="D147" s="86">
        <v>180000</v>
      </c>
      <c r="E147" s="165">
        <v>187601.23</v>
      </c>
      <c r="F147" s="192">
        <f>E147/D147</f>
        <v>1.0422290555555556</v>
      </c>
    </row>
    <row r="148" spans="1:6" x14ac:dyDescent="0.2">
      <c r="A148" s="128"/>
      <c r="B148" s="109">
        <v>37</v>
      </c>
      <c r="C148" s="46" t="s">
        <v>96</v>
      </c>
      <c r="D148" s="86">
        <v>190000</v>
      </c>
      <c r="E148" s="170">
        <v>135679.20000000001</v>
      </c>
      <c r="F148" s="192">
        <f>E148/D148</f>
        <v>0.71410105263157897</v>
      </c>
    </row>
    <row r="149" spans="1:6" x14ac:dyDescent="0.2">
      <c r="A149" s="128"/>
      <c r="B149" s="109">
        <v>38</v>
      </c>
      <c r="C149" s="46" t="s">
        <v>95</v>
      </c>
      <c r="D149" s="86">
        <v>20000</v>
      </c>
      <c r="E149" s="170">
        <v>8549.84</v>
      </c>
      <c r="F149" s="192">
        <f>E149/D149</f>
        <v>0.42749199999999998</v>
      </c>
    </row>
    <row r="150" spans="1:6" x14ac:dyDescent="0.2">
      <c r="A150" s="128"/>
      <c r="B150" s="109">
        <v>39</v>
      </c>
      <c r="C150" s="46" t="s">
        <v>111</v>
      </c>
      <c r="D150" s="86">
        <v>75000</v>
      </c>
      <c r="E150" s="170">
        <v>81805.600000000006</v>
      </c>
      <c r="F150" s="192">
        <f>E150/D150</f>
        <v>1.0907413333333333</v>
      </c>
    </row>
    <row r="151" spans="1:6" x14ac:dyDescent="0.2">
      <c r="A151" s="128"/>
      <c r="B151" s="109">
        <v>40</v>
      </c>
      <c r="C151" s="46" t="s">
        <v>161</v>
      </c>
      <c r="D151" s="86">
        <v>34950</v>
      </c>
      <c r="E151" s="170">
        <v>30195</v>
      </c>
      <c r="F151" s="192">
        <f>E151/D151</f>
        <v>0.86394849785407724</v>
      </c>
    </row>
    <row r="152" spans="1:6" x14ac:dyDescent="0.2">
      <c r="A152" s="128"/>
      <c r="B152" s="109">
        <v>41</v>
      </c>
      <c r="C152" s="46" t="s">
        <v>135</v>
      </c>
      <c r="D152" s="86">
        <v>43000</v>
      </c>
      <c r="E152" s="170">
        <v>42562.8</v>
      </c>
      <c r="F152" s="192">
        <f>E152/D152</f>
        <v>0.98983255813953497</v>
      </c>
    </row>
    <row r="153" spans="1:6" x14ac:dyDescent="0.2">
      <c r="A153" s="128"/>
      <c r="B153" s="109">
        <v>42</v>
      </c>
      <c r="C153" s="111" t="s">
        <v>163</v>
      </c>
      <c r="D153" s="86">
        <v>23000</v>
      </c>
      <c r="E153" s="170">
        <v>26050</v>
      </c>
      <c r="F153" s="192">
        <f>E153/D153</f>
        <v>1.1326086956521739</v>
      </c>
    </row>
    <row r="154" spans="1:6" x14ac:dyDescent="0.2">
      <c r="A154" s="128"/>
      <c r="B154" s="109">
        <v>43</v>
      </c>
      <c r="C154" s="111" t="s">
        <v>263</v>
      </c>
      <c r="D154" s="86">
        <v>10000</v>
      </c>
      <c r="E154" s="170">
        <v>8075</v>
      </c>
      <c r="F154" s="192">
        <f>E154/D154</f>
        <v>0.8075</v>
      </c>
    </row>
    <row r="155" spans="1:6" x14ac:dyDescent="0.2">
      <c r="A155" s="128"/>
      <c r="B155" s="109">
        <v>44</v>
      </c>
      <c r="C155" s="111" t="s">
        <v>162</v>
      </c>
      <c r="D155" s="86">
        <v>12000</v>
      </c>
      <c r="E155" s="170">
        <v>12000</v>
      </c>
      <c r="F155" s="192">
        <f>E155/D155</f>
        <v>1</v>
      </c>
    </row>
    <row r="156" spans="1:6" x14ac:dyDescent="0.2">
      <c r="A156" s="128"/>
      <c r="B156" s="109">
        <v>45</v>
      </c>
      <c r="C156" s="111" t="s">
        <v>239</v>
      </c>
      <c r="D156" s="86">
        <v>12000</v>
      </c>
      <c r="E156" s="170">
        <v>12000</v>
      </c>
      <c r="F156" s="192">
        <f>E156/D156</f>
        <v>1</v>
      </c>
    </row>
    <row r="157" spans="1:6" x14ac:dyDescent="0.2">
      <c r="A157" s="128"/>
      <c r="B157" s="109">
        <v>46</v>
      </c>
      <c r="C157" s="111" t="s">
        <v>257</v>
      </c>
      <c r="D157" s="86">
        <v>0</v>
      </c>
      <c r="E157" s="170">
        <v>5182.88</v>
      </c>
      <c r="F157" s="192">
        <v>0</v>
      </c>
    </row>
    <row r="158" spans="1:6" x14ac:dyDescent="0.2">
      <c r="A158" s="128"/>
      <c r="B158" s="109">
        <v>47</v>
      </c>
      <c r="C158" s="111" t="s">
        <v>185</v>
      </c>
      <c r="D158" s="86">
        <v>70000</v>
      </c>
      <c r="E158" s="170">
        <v>93110</v>
      </c>
      <c r="F158" s="192">
        <f>E158/D158</f>
        <v>1.3301428571428571</v>
      </c>
    </row>
    <row r="159" spans="1:6" x14ac:dyDescent="0.2">
      <c r="A159" s="128"/>
      <c r="B159" s="108">
        <v>48</v>
      </c>
      <c r="C159" s="46" t="s">
        <v>150</v>
      </c>
      <c r="D159" s="86">
        <v>50000</v>
      </c>
      <c r="E159" s="170">
        <v>1600</v>
      </c>
      <c r="F159" s="192">
        <f>E159/D159</f>
        <v>3.2000000000000001E-2</v>
      </c>
    </row>
    <row r="160" spans="1:6" x14ac:dyDescent="0.2">
      <c r="A160" s="128"/>
      <c r="B160" s="108">
        <v>49</v>
      </c>
      <c r="C160" s="46" t="s">
        <v>136</v>
      </c>
      <c r="D160" s="86">
        <v>5000</v>
      </c>
      <c r="E160" s="170">
        <v>11670</v>
      </c>
      <c r="F160" s="192">
        <f>E160/D160</f>
        <v>2.3340000000000001</v>
      </c>
    </row>
    <row r="161" spans="1:6" x14ac:dyDescent="0.2">
      <c r="A161" s="128"/>
      <c r="B161" s="109">
        <v>50</v>
      </c>
      <c r="C161" s="46" t="s">
        <v>164</v>
      </c>
      <c r="D161" s="86">
        <v>95000</v>
      </c>
      <c r="E161" s="170">
        <v>32690</v>
      </c>
      <c r="F161" s="192">
        <f>E161/D161</f>
        <v>0.34410526315789475</v>
      </c>
    </row>
    <row r="162" spans="1:6" x14ac:dyDescent="0.2">
      <c r="A162" s="128"/>
      <c r="B162" s="108">
        <v>51</v>
      </c>
      <c r="C162" s="46" t="s">
        <v>214</v>
      </c>
      <c r="D162" s="86">
        <v>380000</v>
      </c>
      <c r="E162" s="170">
        <v>366099.6</v>
      </c>
      <c r="F162" s="192">
        <f>E162/D162</f>
        <v>0.96341999999999994</v>
      </c>
    </row>
    <row r="163" spans="1:6" x14ac:dyDescent="0.2">
      <c r="A163" s="128"/>
      <c r="B163" s="108">
        <v>52</v>
      </c>
      <c r="C163" s="46" t="s">
        <v>242</v>
      </c>
      <c r="D163" s="151">
        <v>50000</v>
      </c>
      <c r="E163" s="170">
        <v>0</v>
      </c>
      <c r="F163" s="192">
        <f>E163/D163</f>
        <v>0</v>
      </c>
    </row>
    <row r="164" spans="1:6" x14ac:dyDescent="0.2">
      <c r="A164" s="128"/>
      <c r="B164" s="108">
        <v>53</v>
      </c>
      <c r="C164" s="46" t="s">
        <v>255</v>
      </c>
      <c r="D164" s="151">
        <v>98000</v>
      </c>
      <c r="E164" s="170">
        <v>1310</v>
      </c>
      <c r="F164" s="192">
        <f>E164/D164</f>
        <v>1.3367346938775511E-2</v>
      </c>
    </row>
    <row r="165" spans="1:6" x14ac:dyDescent="0.2">
      <c r="A165" s="128"/>
      <c r="B165" s="108">
        <v>54</v>
      </c>
      <c r="C165" s="46" t="s">
        <v>215</v>
      </c>
      <c r="D165" s="151">
        <v>10000</v>
      </c>
      <c r="E165" s="170">
        <v>17098.95</v>
      </c>
      <c r="F165" s="192">
        <f>E165/D165</f>
        <v>1.7098950000000002</v>
      </c>
    </row>
    <row r="166" spans="1:6" x14ac:dyDescent="0.2">
      <c r="A166" s="128"/>
      <c r="B166" s="108">
        <v>55</v>
      </c>
      <c r="C166" s="46" t="s">
        <v>34</v>
      </c>
      <c r="D166" s="151">
        <v>10000</v>
      </c>
      <c r="E166" s="170">
        <v>14527</v>
      </c>
      <c r="F166" s="192">
        <f>E166/D166</f>
        <v>1.4527000000000001</v>
      </c>
    </row>
    <row r="167" spans="1:6" ht="13.5" thickBot="1" x14ac:dyDescent="0.25">
      <c r="A167" s="128"/>
      <c r="B167" s="108">
        <v>56</v>
      </c>
      <c r="C167" s="46" t="s">
        <v>36</v>
      </c>
      <c r="D167" s="86">
        <v>70000</v>
      </c>
      <c r="E167" s="167">
        <v>47859.360000000001</v>
      </c>
      <c r="F167" s="193">
        <f>E167/D167</f>
        <v>0.6837051428571429</v>
      </c>
    </row>
    <row r="168" spans="1:6" ht="13.5" thickBot="1" x14ac:dyDescent="0.25">
      <c r="A168" s="122" t="s">
        <v>142</v>
      </c>
      <c r="B168" s="108">
        <v>57</v>
      </c>
      <c r="C168" s="66" t="s">
        <v>166</v>
      </c>
      <c r="D168" s="75">
        <f>SUM(D169)</f>
        <v>2000000</v>
      </c>
      <c r="E168" s="181">
        <f t="shared" ref="E168" si="2">SUM(E169)</f>
        <v>1886317.4</v>
      </c>
      <c r="F168" s="182">
        <f>E168/D168</f>
        <v>0.94315869999999991</v>
      </c>
    </row>
    <row r="169" spans="1:6" ht="13.5" thickBot="1" x14ac:dyDescent="0.25">
      <c r="A169" s="123"/>
      <c r="B169" s="108">
        <v>58</v>
      </c>
      <c r="C169" s="65" t="s">
        <v>125</v>
      </c>
      <c r="D169" s="84">
        <v>2000000</v>
      </c>
      <c r="E169" s="172">
        <v>1886317.4</v>
      </c>
      <c r="F169" s="194">
        <f>E169/D169</f>
        <v>0.94315869999999991</v>
      </c>
    </row>
    <row r="170" spans="1:6" ht="13.5" thickBot="1" x14ac:dyDescent="0.25">
      <c r="A170" s="122" t="s">
        <v>143</v>
      </c>
      <c r="B170" s="95"/>
      <c r="C170" s="66" t="s">
        <v>169</v>
      </c>
      <c r="D170" s="82">
        <f>SUM(D171:D179)</f>
        <v>1415000</v>
      </c>
      <c r="E170" s="181">
        <f>SUM(E171:E179)</f>
        <v>2923069.02</v>
      </c>
      <c r="F170" s="182">
        <f>E170/D170</f>
        <v>2.0657731590106008</v>
      </c>
    </row>
    <row r="171" spans="1:6" x14ac:dyDescent="0.2">
      <c r="A171" s="123"/>
      <c r="B171" s="93">
        <v>1</v>
      </c>
      <c r="C171" s="65" t="s">
        <v>80</v>
      </c>
      <c r="D171" s="84">
        <v>15000</v>
      </c>
      <c r="E171" s="164">
        <v>7400</v>
      </c>
      <c r="F171" s="191">
        <f>E171/D171</f>
        <v>0.49333333333333335</v>
      </c>
    </row>
    <row r="172" spans="1:6" x14ac:dyDescent="0.2">
      <c r="A172" s="124"/>
      <c r="B172" s="94">
        <v>2</v>
      </c>
      <c r="C172" s="46" t="s">
        <v>76</v>
      </c>
      <c r="D172" s="86">
        <v>50000</v>
      </c>
      <c r="E172" s="165">
        <v>12534.25</v>
      </c>
      <c r="F172" s="192">
        <f>E172/D172</f>
        <v>0.25068499999999999</v>
      </c>
    </row>
    <row r="173" spans="1:6" x14ac:dyDescent="0.2">
      <c r="A173" s="195"/>
      <c r="B173" s="196"/>
      <c r="C173" s="111" t="s">
        <v>290</v>
      </c>
      <c r="D173" s="141">
        <v>0</v>
      </c>
      <c r="E173" s="165">
        <v>14620.8</v>
      </c>
      <c r="F173" s="192">
        <v>0</v>
      </c>
    </row>
    <row r="174" spans="1:6" x14ac:dyDescent="0.2">
      <c r="A174" s="124"/>
      <c r="B174" s="94">
        <v>3</v>
      </c>
      <c r="C174" s="46" t="s">
        <v>77</v>
      </c>
      <c r="D174" s="86">
        <v>670000</v>
      </c>
      <c r="E174" s="165">
        <v>473687</v>
      </c>
      <c r="F174" s="192">
        <f>E174/D174</f>
        <v>0.70699552238805974</v>
      </c>
    </row>
    <row r="175" spans="1:6" x14ac:dyDescent="0.2">
      <c r="A175" s="124"/>
      <c r="B175" s="94">
        <v>4</v>
      </c>
      <c r="C175" s="46" t="s">
        <v>158</v>
      </c>
      <c r="D175" s="86">
        <v>40000</v>
      </c>
      <c r="E175" s="165">
        <v>13730</v>
      </c>
      <c r="F175" s="192">
        <f>E175/D175</f>
        <v>0.34325</v>
      </c>
    </row>
    <row r="176" spans="1:6" s="50" customFormat="1" x14ac:dyDescent="0.2">
      <c r="A176" s="124"/>
      <c r="B176" s="94">
        <v>5</v>
      </c>
      <c r="C176" s="46" t="s">
        <v>160</v>
      </c>
      <c r="D176" s="86">
        <v>25000</v>
      </c>
      <c r="E176" s="165">
        <v>24194.84</v>
      </c>
      <c r="F176" s="192">
        <f>E176/D176</f>
        <v>0.96779360000000003</v>
      </c>
    </row>
    <row r="177" spans="1:6" s="50" customFormat="1" x14ac:dyDescent="0.2">
      <c r="A177" s="124"/>
      <c r="B177" s="94">
        <v>6</v>
      </c>
      <c r="C177" s="46" t="s">
        <v>113</v>
      </c>
      <c r="D177" s="86">
        <v>35000</v>
      </c>
      <c r="E177" s="165">
        <v>40277</v>
      </c>
      <c r="F177" s="192">
        <f>E177/D177</f>
        <v>1.1507714285714286</v>
      </c>
    </row>
    <row r="178" spans="1:6" s="50" customFormat="1" x14ac:dyDescent="0.2">
      <c r="A178" s="124"/>
      <c r="B178" s="94">
        <v>7</v>
      </c>
      <c r="C178" s="111" t="s">
        <v>284</v>
      </c>
      <c r="D178" s="86">
        <v>0</v>
      </c>
      <c r="E178" s="165">
        <v>1978615.13</v>
      </c>
      <c r="F178" s="192">
        <v>0</v>
      </c>
    </row>
    <row r="179" spans="1:6" s="50" customFormat="1" ht="14.25" customHeight="1" thickBot="1" x14ac:dyDescent="0.25">
      <c r="A179" s="130"/>
      <c r="B179" s="101">
        <v>8</v>
      </c>
      <c r="C179" s="102" t="s">
        <v>240</v>
      </c>
      <c r="D179" s="112">
        <v>580000</v>
      </c>
      <c r="E179" s="167">
        <v>358010</v>
      </c>
      <c r="F179" s="193">
        <f>E179/D179</f>
        <v>0.6172586206896552</v>
      </c>
    </row>
    <row r="180" spans="1:6" ht="13.5" thickBot="1" x14ac:dyDescent="0.25">
      <c r="A180" s="122" t="s">
        <v>144</v>
      </c>
      <c r="B180" s="96"/>
      <c r="C180" s="66" t="s">
        <v>167</v>
      </c>
      <c r="D180" s="82">
        <f>SUM(D181:D183)</f>
        <v>700000</v>
      </c>
      <c r="E180" s="181">
        <f>SUM(E181:E183)</f>
        <v>1551653.46</v>
      </c>
      <c r="F180" s="182">
        <f>E180/D180</f>
        <v>2.2166478000000001</v>
      </c>
    </row>
    <row r="181" spans="1:6" x14ac:dyDescent="0.2">
      <c r="A181" s="147"/>
      <c r="B181" s="148">
        <v>1</v>
      </c>
      <c r="C181" s="149" t="s">
        <v>275</v>
      </c>
      <c r="D181" s="150">
        <v>0</v>
      </c>
      <c r="E181" s="172">
        <v>0</v>
      </c>
      <c r="F181" s="191" t="e">
        <f>E181/D181</f>
        <v>#DIV/0!</v>
      </c>
    </row>
    <row r="182" spans="1:6" x14ac:dyDescent="0.2">
      <c r="A182" s="118"/>
      <c r="B182" s="48">
        <v>2</v>
      </c>
      <c r="C182" s="46" t="s">
        <v>276</v>
      </c>
      <c r="D182" s="110">
        <v>500000</v>
      </c>
      <c r="E182" s="165">
        <v>673221.84</v>
      </c>
      <c r="F182" s="192">
        <f>E182/D182</f>
        <v>1.3464436799999999</v>
      </c>
    </row>
    <row r="183" spans="1:6" ht="13.5" thickBot="1" x14ac:dyDescent="0.25">
      <c r="A183" s="118"/>
      <c r="B183" s="48">
        <v>3</v>
      </c>
      <c r="C183" s="46" t="s">
        <v>281</v>
      </c>
      <c r="D183" s="110">
        <v>200000</v>
      </c>
      <c r="E183" s="167">
        <v>878431.62</v>
      </c>
      <c r="F183" s="193">
        <f>E183/D183</f>
        <v>4.3921580999999996</v>
      </c>
    </row>
    <row r="184" spans="1:6" ht="13.9" customHeight="1" thickBot="1" x14ac:dyDescent="0.25">
      <c r="A184" s="122" t="s">
        <v>145</v>
      </c>
      <c r="B184" s="81"/>
      <c r="C184" s="66" t="s">
        <v>168</v>
      </c>
      <c r="D184" s="75">
        <f>SUM(D185:D193)</f>
        <v>538500</v>
      </c>
      <c r="E184" s="181">
        <f t="shared" ref="E184" si="3">SUM(E185:E193)</f>
        <v>349441.63</v>
      </c>
      <c r="F184" s="182">
        <f>E184/D184</f>
        <v>0.64891667595171776</v>
      </c>
    </row>
    <row r="185" spans="1:6" x14ac:dyDescent="0.2">
      <c r="A185" s="123"/>
      <c r="B185" s="93">
        <v>1</v>
      </c>
      <c r="C185" s="65" t="s">
        <v>78</v>
      </c>
      <c r="D185" s="84">
        <v>18000</v>
      </c>
      <c r="E185" s="164">
        <v>31974.93</v>
      </c>
      <c r="F185" s="191">
        <f>E185/D185</f>
        <v>1.7763850000000001</v>
      </c>
    </row>
    <row r="186" spans="1:6" x14ac:dyDescent="0.2">
      <c r="A186" s="124"/>
      <c r="B186" s="94">
        <f>B185+1</f>
        <v>2</v>
      </c>
      <c r="C186" s="52" t="s">
        <v>122</v>
      </c>
      <c r="D186" s="86">
        <v>140000</v>
      </c>
      <c r="E186" s="165">
        <v>93565.24</v>
      </c>
      <c r="F186" s="192">
        <f>E186/D186</f>
        <v>0.66832314285714289</v>
      </c>
    </row>
    <row r="187" spans="1:6" x14ac:dyDescent="0.2">
      <c r="A187" s="124"/>
      <c r="B187" s="94">
        <f t="shared" ref="B187:B192" si="4">B186+1</f>
        <v>3</v>
      </c>
      <c r="C187" s="46" t="s">
        <v>120</v>
      </c>
      <c r="D187" s="86">
        <v>40000</v>
      </c>
      <c r="E187" s="165">
        <v>36876.300000000003</v>
      </c>
      <c r="F187" s="192">
        <f>E187/D187</f>
        <v>0.9219075000000001</v>
      </c>
    </row>
    <row r="188" spans="1:6" x14ac:dyDescent="0.2">
      <c r="A188" s="124"/>
      <c r="B188" s="94">
        <f t="shared" si="4"/>
        <v>4</v>
      </c>
      <c r="C188" s="46" t="s">
        <v>112</v>
      </c>
      <c r="D188" s="86">
        <v>18000</v>
      </c>
      <c r="E188" s="165">
        <v>18592.29</v>
      </c>
      <c r="F188" s="192">
        <f>E188/D188</f>
        <v>1.032905</v>
      </c>
    </row>
    <row r="189" spans="1:6" x14ac:dyDescent="0.2">
      <c r="A189" s="124"/>
      <c r="B189" s="94">
        <f t="shared" si="4"/>
        <v>5</v>
      </c>
      <c r="C189" s="46" t="s">
        <v>114</v>
      </c>
      <c r="D189" s="86">
        <v>18000</v>
      </c>
      <c r="E189" s="165">
        <v>11559.33</v>
      </c>
      <c r="F189" s="192">
        <f>E189/D189</f>
        <v>0.64218500000000001</v>
      </c>
    </row>
    <row r="190" spans="1:6" x14ac:dyDescent="0.2">
      <c r="A190" s="124"/>
      <c r="B190" s="94">
        <f t="shared" si="4"/>
        <v>6</v>
      </c>
      <c r="C190" s="46" t="s">
        <v>228</v>
      </c>
      <c r="D190" s="86">
        <v>25000</v>
      </c>
      <c r="E190" s="165">
        <v>2560</v>
      </c>
      <c r="F190" s="192">
        <f>E190/D190</f>
        <v>0.1024</v>
      </c>
    </row>
    <row r="191" spans="1:6" x14ac:dyDescent="0.2">
      <c r="A191" s="124"/>
      <c r="B191" s="94">
        <f t="shared" si="4"/>
        <v>7</v>
      </c>
      <c r="C191" s="111" t="s">
        <v>213</v>
      </c>
      <c r="D191" s="86">
        <v>4500</v>
      </c>
      <c r="E191" s="170">
        <v>0</v>
      </c>
      <c r="F191" s="192">
        <f>E191/D191</f>
        <v>0</v>
      </c>
    </row>
    <row r="192" spans="1:6" x14ac:dyDescent="0.2">
      <c r="A192" s="124"/>
      <c r="B192" s="94">
        <f t="shared" si="4"/>
        <v>8</v>
      </c>
      <c r="C192" s="46" t="s">
        <v>104</v>
      </c>
      <c r="D192" s="86">
        <v>110000</v>
      </c>
      <c r="E192" s="165">
        <v>71824.28</v>
      </c>
      <c r="F192" s="192">
        <f>E192/D192</f>
        <v>0.65294799999999997</v>
      </c>
    </row>
    <row r="193" spans="1:6" ht="13.5" thickBot="1" x14ac:dyDescent="0.25">
      <c r="A193" s="130"/>
      <c r="B193" s="101">
        <v>9</v>
      </c>
      <c r="C193" s="102" t="s">
        <v>212</v>
      </c>
      <c r="D193" s="112">
        <v>165000</v>
      </c>
      <c r="E193" s="167">
        <v>82489.259999999995</v>
      </c>
      <c r="F193" s="193">
        <f>E193/D193</f>
        <v>0.49993490909090904</v>
      </c>
    </row>
    <row r="194" spans="1:6" ht="13.5" thickBot="1" x14ac:dyDescent="0.25">
      <c r="A194" s="122" t="s">
        <v>146</v>
      </c>
      <c r="B194" s="81"/>
      <c r="C194" s="66" t="s">
        <v>277</v>
      </c>
      <c r="D194" s="75">
        <f>SUM(D195:D196)</f>
        <v>15730000</v>
      </c>
      <c r="E194" s="181">
        <f t="shared" ref="E194" si="5">SUM(E195:E196)</f>
        <v>13574748.91</v>
      </c>
      <c r="F194" s="183">
        <f>E194/D194</f>
        <v>0.86298467323585504</v>
      </c>
    </row>
    <row r="195" spans="1:6" x14ac:dyDescent="0.2">
      <c r="A195" s="123"/>
      <c r="B195" s="93">
        <v>1</v>
      </c>
      <c r="C195" s="65" t="s">
        <v>12</v>
      </c>
      <c r="D195" s="84">
        <v>13500000</v>
      </c>
      <c r="E195" s="164">
        <v>11651919.039999999</v>
      </c>
      <c r="F195" s="191">
        <f>E195/D195</f>
        <v>0.86310511407407398</v>
      </c>
    </row>
    <row r="196" spans="1:6" ht="13.5" thickBot="1" x14ac:dyDescent="0.25">
      <c r="A196" s="125"/>
      <c r="B196" s="99">
        <v>2</v>
      </c>
      <c r="C196" s="67" t="s">
        <v>79</v>
      </c>
      <c r="D196" s="90">
        <v>2230000</v>
      </c>
      <c r="E196" s="167">
        <v>1922829.87</v>
      </c>
      <c r="F196" s="193">
        <f>E196/D196</f>
        <v>0.8622555470852018</v>
      </c>
    </row>
    <row r="197" spans="1:6" ht="13.5" thickBot="1" x14ac:dyDescent="0.25">
      <c r="A197" s="122" t="s">
        <v>147</v>
      </c>
      <c r="B197" s="81"/>
      <c r="C197" s="66" t="s">
        <v>278</v>
      </c>
      <c r="D197" s="75">
        <f>SUM(D198:D199)</f>
        <v>280000</v>
      </c>
      <c r="E197" s="181">
        <f t="shared" ref="E197" si="6">SUM(E198:E199)</f>
        <v>546635.6</v>
      </c>
      <c r="F197" s="183">
        <f>E197/D197</f>
        <v>1.9522699999999999</v>
      </c>
    </row>
    <row r="198" spans="1:6" x14ac:dyDescent="0.2">
      <c r="A198" s="123"/>
      <c r="B198" s="93">
        <v>1</v>
      </c>
      <c r="C198" s="65" t="s">
        <v>81</v>
      </c>
      <c r="D198" s="84">
        <v>250000</v>
      </c>
      <c r="E198" s="164">
        <v>508666.73</v>
      </c>
      <c r="F198" s="191">
        <f>E198/D198</f>
        <v>2.0346669199999998</v>
      </c>
    </row>
    <row r="199" spans="1:6" ht="13.5" thickBot="1" x14ac:dyDescent="0.25">
      <c r="A199" s="125"/>
      <c r="B199" s="99">
        <v>2</v>
      </c>
      <c r="C199" s="67" t="s">
        <v>93</v>
      </c>
      <c r="D199" s="90">
        <v>30000</v>
      </c>
      <c r="E199" s="167">
        <v>37968.870000000003</v>
      </c>
      <c r="F199" s="193">
        <f>E199/D199</f>
        <v>1.2656290000000001</v>
      </c>
    </row>
    <row r="200" spans="1:6" ht="13.5" thickBot="1" x14ac:dyDescent="0.25">
      <c r="A200" s="122" t="s">
        <v>170</v>
      </c>
      <c r="B200" s="81"/>
      <c r="C200" s="66" t="s">
        <v>279</v>
      </c>
      <c r="D200" s="75">
        <f>SUM(D201:D205)</f>
        <v>65000</v>
      </c>
      <c r="E200" s="181">
        <f t="shared" ref="E200" si="7">SUM(E201:E205)</f>
        <v>301474.83</v>
      </c>
      <c r="F200" s="183">
        <f>E200/D200</f>
        <v>4.6380743076923077</v>
      </c>
    </row>
    <row r="201" spans="1:6" x14ac:dyDescent="0.2">
      <c r="A201" s="123"/>
      <c r="B201" s="93">
        <v>1</v>
      </c>
      <c r="C201" s="65" t="s">
        <v>82</v>
      </c>
      <c r="D201" s="84">
        <v>5000</v>
      </c>
      <c r="E201" s="164">
        <v>8515</v>
      </c>
      <c r="F201" s="191">
        <f>E201/D201</f>
        <v>1.7030000000000001</v>
      </c>
    </row>
    <row r="202" spans="1:6" s="50" customFormat="1" x14ac:dyDescent="0.2">
      <c r="A202" s="124"/>
      <c r="B202" s="94">
        <v>2</v>
      </c>
      <c r="C202" s="46" t="s">
        <v>151</v>
      </c>
      <c r="D202" s="86">
        <v>10000</v>
      </c>
      <c r="E202" s="165">
        <v>0</v>
      </c>
      <c r="F202" s="192">
        <f>E202/D202</f>
        <v>0</v>
      </c>
    </row>
    <row r="203" spans="1:6" x14ac:dyDescent="0.2">
      <c r="A203" s="124"/>
      <c r="B203" s="94">
        <v>3</v>
      </c>
      <c r="C203" s="46" t="s">
        <v>270</v>
      </c>
      <c r="D203" s="86">
        <v>0</v>
      </c>
      <c r="E203" s="165">
        <v>84319.13</v>
      </c>
      <c r="F203" s="192">
        <v>0</v>
      </c>
    </row>
    <row r="204" spans="1:6" x14ac:dyDescent="0.2">
      <c r="A204" s="124"/>
      <c r="B204" s="94">
        <v>4</v>
      </c>
      <c r="C204" s="46" t="s">
        <v>149</v>
      </c>
      <c r="D204" s="86">
        <v>0</v>
      </c>
      <c r="E204" s="165">
        <v>101274.31</v>
      </c>
      <c r="F204" s="192">
        <v>0</v>
      </c>
    </row>
    <row r="205" spans="1:6" ht="13.5" thickBot="1" x14ac:dyDescent="0.25">
      <c r="A205" s="125"/>
      <c r="B205" s="99">
        <v>5</v>
      </c>
      <c r="C205" s="67" t="s">
        <v>238</v>
      </c>
      <c r="D205" s="90">
        <v>50000</v>
      </c>
      <c r="E205" s="173">
        <v>107366.39</v>
      </c>
      <c r="F205" s="193">
        <f>E205/D205</f>
        <v>2.1473277999999998</v>
      </c>
    </row>
    <row r="206" spans="1:6" ht="13.5" thickBot="1" x14ac:dyDescent="0.25">
      <c r="A206" s="122" t="s">
        <v>171</v>
      </c>
      <c r="B206" s="96"/>
      <c r="C206" s="66" t="s">
        <v>280</v>
      </c>
      <c r="D206" s="82">
        <f>+D207</f>
        <v>500000</v>
      </c>
      <c r="E206" s="181">
        <f t="shared" ref="E206" si="8">+E207</f>
        <v>552380.28</v>
      </c>
      <c r="F206" s="183">
        <f>E206/D206</f>
        <v>1.1047605600000001</v>
      </c>
    </row>
    <row r="207" spans="1:6" ht="13.5" thickBot="1" x14ac:dyDescent="0.25">
      <c r="A207" s="131" t="s">
        <v>118</v>
      </c>
      <c r="B207" s="97">
        <v>1</v>
      </c>
      <c r="C207" s="68" t="s">
        <v>128</v>
      </c>
      <c r="D207" s="98">
        <v>500000</v>
      </c>
      <c r="E207" s="185">
        <v>552380.28</v>
      </c>
      <c r="F207" s="182">
        <f>E207/D207</f>
        <v>1.1047605600000001</v>
      </c>
    </row>
    <row r="208" spans="1:6" ht="15" customHeight="1" thickBot="1" x14ac:dyDescent="0.25">
      <c r="A208" s="122"/>
      <c r="B208" s="81"/>
      <c r="C208" s="157" t="s">
        <v>71</v>
      </c>
      <c r="D208" s="158">
        <f>SUM(D52)</f>
        <v>31625789.960000001</v>
      </c>
      <c r="E208" s="197">
        <f>SUM(E52)</f>
        <v>27658781.772999998</v>
      </c>
      <c r="F208" s="199">
        <f>E208/D208</f>
        <v>0.87456413920356024</v>
      </c>
    </row>
    <row r="209" spans="1:6" customFormat="1" ht="22.5" customHeight="1" thickBot="1" x14ac:dyDescent="0.25">
      <c r="A209" s="122"/>
      <c r="B209" s="81"/>
      <c r="C209" s="157" t="s">
        <v>182</v>
      </c>
      <c r="D209" s="158">
        <f>+D57+D95+D133+D168+D170+D180+D184+D194+D197+D200+D206</f>
        <v>30307000</v>
      </c>
      <c r="E209" s="197">
        <f>SUM(E206,E200,E197,E194,E184,E180,E170,E168,E133,E95,E57)</f>
        <v>29358785.789999999</v>
      </c>
      <c r="F209" s="199">
        <f>E209/D209</f>
        <v>0.96871302966311412</v>
      </c>
    </row>
    <row r="210" spans="1:6" customFormat="1" ht="18.75" customHeight="1" thickBot="1" x14ac:dyDescent="0.25">
      <c r="A210" s="132" t="s">
        <v>172</v>
      </c>
      <c r="B210" s="100" t="s">
        <v>118</v>
      </c>
      <c r="C210" s="159" t="s">
        <v>105</v>
      </c>
      <c r="D210" s="160">
        <f>+D208-D209</f>
        <v>1318789.9600000009</v>
      </c>
      <c r="E210" s="198">
        <v>-1663261</v>
      </c>
      <c r="F210" s="199"/>
    </row>
    <row r="211" spans="1:6" customFormat="1" ht="24" customHeight="1" x14ac:dyDescent="0.2">
      <c r="A211" s="139"/>
      <c r="D211" s="154"/>
      <c r="E211" s="47"/>
      <c r="F211" s="143"/>
    </row>
    <row r="212" spans="1:6" customFormat="1" ht="19.149999999999999" customHeight="1" x14ac:dyDescent="0.2">
      <c r="A212" s="137"/>
      <c r="C212" s="200" t="s">
        <v>292</v>
      </c>
      <c r="D212" s="47" t="s">
        <v>294</v>
      </c>
      <c r="E212" s="47"/>
      <c r="F212" s="174"/>
    </row>
    <row r="213" spans="1:6" customFormat="1" ht="16.899999999999999" customHeight="1" x14ac:dyDescent="0.25">
      <c r="A213" s="134"/>
      <c r="C213" s="138"/>
      <c r="D213" s="155"/>
      <c r="F213" s="174"/>
    </row>
    <row r="214" spans="1:6" x14ac:dyDescent="0.2">
      <c r="D214" s="74" t="s">
        <v>285</v>
      </c>
    </row>
    <row r="215" spans="1:6" x14ac:dyDescent="0.2">
      <c r="D215" s="141"/>
    </row>
  </sheetData>
  <mergeCells count="2">
    <mergeCell ref="A6:C6"/>
    <mergeCell ref="A5:F5"/>
  </mergeCells>
  <pageMargins left="0.70866141732283472" right="0.11811023622047245" top="0.55118110236220474" bottom="0.94488188976377963" header="0.31496062992125984" footer="0.31496062992125984"/>
  <pageSetup paperSize="9" scale="95" orientation="portrait" verticalDpi="4294967293" r:id="rId1"/>
  <headerFooter>
    <oddFooter>&amp;L&amp;"Arial,Kurziv"&amp;8 &amp;C&amp;"Arial,Kurziv"&amp;8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3" sqref="A3:O137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PLAN RASHODA 2013.</vt:lpstr>
      <vt:lpstr>Sheet1</vt:lpstr>
      <vt:lpstr>Sheet2</vt:lpstr>
    </vt:vector>
  </TitlesOfParts>
  <Company>asdas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Wear</dc:creator>
  <cp:lastModifiedBy>tomislav.barada</cp:lastModifiedBy>
  <cp:lastPrinted>2022-01-18T13:50:05Z</cp:lastPrinted>
  <dcterms:created xsi:type="dcterms:W3CDTF">2011-10-12T06:43:57Z</dcterms:created>
  <dcterms:modified xsi:type="dcterms:W3CDTF">2022-01-18T13:51:42Z</dcterms:modified>
</cp:coreProperties>
</file>