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finacije izvješće\"/>
    </mc:Choice>
  </mc:AlternateContent>
  <xr:revisionPtr revIDLastSave="0" documentId="13_ncr:1_{96796307-6AEF-4D3C-B6FE-AC56D03CC90E}" xr6:coauthVersionLast="47" xr6:coauthVersionMax="47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definedNames>
    <definedName name="_xlnm._FilterDatabase" localSheetId="1" hidden="1">Sheet1!$B$1:$B$253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9" i="4" l="1"/>
  <c r="P86" i="4" l="1"/>
  <c r="P87" i="4" s="1"/>
  <c r="P89" i="4"/>
  <c r="P92" i="4"/>
  <c r="P99" i="4"/>
  <c r="P95" i="4" s="1"/>
  <c r="P100" i="4"/>
  <c r="P104" i="4"/>
  <c r="P107" i="4"/>
  <c r="P112" i="4"/>
  <c r="P116" i="4"/>
  <c r="P121" i="4"/>
  <c r="P125" i="4"/>
  <c r="P129" i="4"/>
  <c r="P130" i="4" s="1"/>
  <c r="P133" i="4"/>
  <c r="P137" i="4"/>
  <c r="P140" i="4"/>
  <c r="P152" i="4"/>
  <c r="P156" i="4"/>
  <c r="P161" i="4"/>
  <c r="P165" i="4"/>
  <c r="P169" i="4"/>
  <c r="P182" i="4"/>
  <c r="P183" i="4" s="1"/>
  <c r="P186" i="4"/>
  <c r="P196" i="4"/>
  <c r="P199" i="4"/>
  <c r="P204" i="4"/>
  <c r="P206" i="4"/>
  <c r="P212" i="4"/>
  <c r="P222" i="4"/>
  <c r="P225" i="4"/>
  <c r="P226" i="4" s="1"/>
  <c r="P231" i="4"/>
  <c r="P234" i="4"/>
  <c r="L225" i="4"/>
  <c r="L107" i="4"/>
  <c r="P93" i="4" l="1"/>
  <c r="P88" i="4"/>
  <c r="O151" i="4"/>
  <c r="L70" i="4" l="1"/>
  <c r="P71" i="4" s="1"/>
  <c r="N231" i="4"/>
  <c r="N225" i="4"/>
  <c r="N222" i="4"/>
  <c r="N219" i="4"/>
  <c r="N209" i="4"/>
  <c r="N205" i="4"/>
  <c r="N195" i="4"/>
  <c r="N187" i="4"/>
  <c r="N149" i="4"/>
  <c r="N107" i="4"/>
  <c r="N70" i="4"/>
  <c r="O232" i="4"/>
  <c r="O230" i="4"/>
  <c r="O229" i="4"/>
  <c r="O228" i="4"/>
  <c r="O227" i="4"/>
  <c r="O226" i="4"/>
  <c r="O224" i="4"/>
  <c r="O223" i="4"/>
  <c r="O218" i="4"/>
  <c r="O217" i="4"/>
  <c r="O215" i="4"/>
  <c r="O214" i="4"/>
  <c r="O213" i="4"/>
  <c r="O212" i="4"/>
  <c r="O211" i="4"/>
  <c r="O210" i="4"/>
  <c r="O208" i="4"/>
  <c r="O207" i="4"/>
  <c r="O204" i="4"/>
  <c r="O203" i="4"/>
  <c r="O202" i="4"/>
  <c r="O201" i="4"/>
  <c r="O200" i="4"/>
  <c r="O199" i="4"/>
  <c r="O198" i="4"/>
  <c r="O197" i="4"/>
  <c r="O196" i="4"/>
  <c r="O194" i="4"/>
  <c r="O193" i="4"/>
  <c r="O192" i="4"/>
  <c r="O191" i="4"/>
  <c r="O190" i="4"/>
  <c r="O189" i="4"/>
  <c r="O188" i="4"/>
  <c r="O186" i="4"/>
  <c r="O185" i="4"/>
  <c r="O184" i="4"/>
  <c r="O183" i="4"/>
  <c r="O182" i="4"/>
  <c r="O181" i="4"/>
  <c r="O180" i="4"/>
  <c r="O179" i="4"/>
  <c r="O178" i="4"/>
  <c r="O177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0" i="4"/>
  <c r="O148" i="4"/>
  <c r="O145" i="4"/>
  <c r="O133" i="4"/>
  <c r="O132" i="4"/>
  <c r="O131" i="4"/>
  <c r="O130" i="4"/>
  <c r="O129" i="4"/>
  <c r="O128" i="4"/>
  <c r="O127" i="4"/>
  <c r="O126" i="4"/>
  <c r="O125" i="4"/>
  <c r="O122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6" i="4"/>
  <c r="O105" i="4"/>
  <c r="O104" i="4"/>
  <c r="O103" i="4"/>
  <c r="O102" i="4"/>
  <c r="O101" i="4"/>
  <c r="O100" i="4"/>
  <c r="O99" i="4"/>
  <c r="O98" i="4"/>
  <c r="O97" i="4"/>
  <c r="O96" i="4"/>
  <c r="O94" i="4"/>
  <c r="O93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3" i="4"/>
  <c r="O72" i="4"/>
  <c r="O71" i="4"/>
  <c r="O54" i="4"/>
  <c r="O53" i="4"/>
  <c r="O52" i="4"/>
  <c r="O51" i="4"/>
  <c r="O49" i="4"/>
  <c r="O47" i="4"/>
  <c r="O46" i="4"/>
  <c r="O44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0" i="4"/>
  <c r="O19" i="4"/>
  <c r="O18" i="4"/>
  <c r="O17" i="4"/>
  <c r="O16" i="4"/>
  <c r="O15" i="4"/>
  <c r="O14" i="4"/>
  <c r="O13" i="4"/>
  <c r="O12" i="4"/>
  <c r="O11" i="4"/>
  <c r="N50" i="4"/>
  <c r="N48" i="4"/>
  <c r="N42" i="4"/>
  <c r="N10" i="4"/>
  <c r="N234" i="4" l="1"/>
  <c r="N69" i="4"/>
  <c r="N9" i="4"/>
  <c r="E40" i="4"/>
  <c r="R188" i="4"/>
  <c r="L187" i="4"/>
  <c r="O187" i="4" s="1"/>
  <c r="O70" i="4"/>
  <c r="O107" i="4" l="1"/>
  <c r="N55" i="4"/>
  <c r="N233" i="4" s="1"/>
  <c r="N235" i="4" s="1"/>
  <c r="O221" i="4"/>
  <c r="O220" i="4"/>
  <c r="K107" i="4"/>
  <c r="K70" i="4" l="1"/>
  <c r="H231" i="4"/>
  <c r="I231" i="4"/>
  <c r="J231" i="4"/>
  <c r="K231" i="4"/>
  <c r="H225" i="4"/>
  <c r="I225" i="4"/>
  <c r="J225" i="4"/>
  <c r="K225" i="4"/>
  <c r="H222" i="4"/>
  <c r="I222" i="4"/>
  <c r="J222" i="4"/>
  <c r="K222" i="4"/>
  <c r="H219" i="4"/>
  <c r="I219" i="4"/>
  <c r="J219" i="4"/>
  <c r="K219" i="4"/>
  <c r="H209" i="4"/>
  <c r="I209" i="4"/>
  <c r="J209" i="4"/>
  <c r="K209" i="4"/>
  <c r="H205" i="4"/>
  <c r="I205" i="4"/>
  <c r="J205" i="4"/>
  <c r="K205" i="4"/>
  <c r="H195" i="4"/>
  <c r="I195" i="4"/>
  <c r="J195" i="4"/>
  <c r="K195" i="4"/>
  <c r="H187" i="4"/>
  <c r="I187" i="4"/>
  <c r="J187" i="4"/>
  <c r="K187" i="4"/>
  <c r="H149" i="4"/>
  <c r="I149" i="4"/>
  <c r="J149" i="4"/>
  <c r="K149" i="4"/>
  <c r="H107" i="4"/>
  <c r="I107" i="4"/>
  <c r="J107" i="4"/>
  <c r="H70" i="4"/>
  <c r="I70" i="4"/>
  <c r="J70" i="4"/>
  <c r="L21" i="4"/>
  <c r="L10" i="4" s="1"/>
  <c r="O10" i="4" s="1"/>
  <c r="K10" i="4"/>
  <c r="H50" i="4"/>
  <c r="I50" i="4"/>
  <c r="J50" i="4"/>
  <c r="K50" i="4"/>
  <c r="H48" i="4"/>
  <c r="I48" i="4"/>
  <c r="J48" i="4"/>
  <c r="K48" i="4"/>
  <c r="H42" i="4"/>
  <c r="I42" i="4"/>
  <c r="J42" i="4"/>
  <c r="K42" i="4"/>
  <c r="H10" i="4"/>
  <c r="H9" i="4" s="1"/>
  <c r="H55" i="4" s="1"/>
  <c r="H233" i="4" s="1"/>
  <c r="I10" i="4"/>
  <c r="I9" i="4" s="1"/>
  <c r="I55" i="4" s="1"/>
  <c r="I233" i="4" s="1"/>
  <c r="J10" i="4"/>
  <c r="M231" i="4"/>
  <c r="M225" i="4"/>
  <c r="M222" i="4"/>
  <c r="M219" i="4"/>
  <c r="M209" i="4"/>
  <c r="M205" i="4"/>
  <c r="M195" i="4"/>
  <c r="M187" i="4"/>
  <c r="M149" i="4"/>
  <c r="M107" i="4"/>
  <c r="M70" i="4"/>
  <c r="M50" i="4"/>
  <c r="M48" i="4"/>
  <c r="M42" i="4"/>
  <c r="M10" i="4"/>
  <c r="L231" i="4"/>
  <c r="O231" i="4" s="1"/>
  <c r="O225" i="4"/>
  <c r="L222" i="4"/>
  <c r="O222" i="4" s="1"/>
  <c r="L219" i="4"/>
  <c r="O219" i="4" s="1"/>
  <c r="L209" i="4"/>
  <c r="P215" i="4" s="1"/>
  <c r="P216" i="4" s="1"/>
  <c r="L205" i="4"/>
  <c r="O205" i="4" s="1"/>
  <c r="L195" i="4"/>
  <c r="O195" i="4" s="1"/>
  <c r="L149" i="4"/>
  <c r="L50" i="4"/>
  <c r="O50" i="4" s="1"/>
  <c r="L48" i="4"/>
  <c r="O48" i="4" s="1"/>
  <c r="L42" i="4"/>
  <c r="O42" i="4" s="1"/>
  <c r="O149" i="4" l="1"/>
  <c r="P146" i="4"/>
  <c r="P172" i="4"/>
  <c r="O209" i="4"/>
  <c r="I234" i="4"/>
  <c r="J234" i="4"/>
  <c r="H69" i="4"/>
  <c r="L69" i="4"/>
  <c r="O69" i="4" s="1"/>
  <c r="J9" i="4"/>
  <c r="J55" i="4" s="1"/>
  <c r="J233" i="4" s="1"/>
  <c r="H234" i="4"/>
  <c r="H235" i="4" s="1"/>
  <c r="I235" i="4"/>
  <c r="I69" i="4"/>
  <c r="J69" i="4"/>
  <c r="K234" i="4"/>
  <c r="K69" i="4"/>
  <c r="K9" i="4"/>
  <c r="M9" i="4"/>
  <c r="M234" i="4"/>
  <c r="M69" i="4"/>
  <c r="L234" i="4"/>
  <c r="O234" i="4" s="1"/>
  <c r="J235" i="4" l="1"/>
  <c r="L9" i="4"/>
  <c r="O9" i="4" s="1"/>
  <c r="K55" i="4"/>
  <c r="K233" i="4" s="1"/>
  <c r="K235" i="4" s="1"/>
  <c r="M55" i="4"/>
  <c r="L55" i="4" l="1"/>
  <c r="O55" i="4" s="1"/>
  <c r="M233" i="4"/>
  <c r="L233" i="4" l="1"/>
  <c r="M235" i="4"/>
  <c r="C231" i="4"/>
  <c r="C225" i="4"/>
  <c r="C222" i="4"/>
  <c r="C219" i="4"/>
  <c r="C209" i="4"/>
  <c r="C205" i="4"/>
  <c r="C195" i="4"/>
  <c r="G194" i="4"/>
  <c r="G193" i="4"/>
  <c r="G192" i="4"/>
  <c r="G191" i="4"/>
  <c r="G190" i="4"/>
  <c r="G189" i="4"/>
  <c r="C187" i="4"/>
  <c r="C149" i="4"/>
  <c r="C107" i="4"/>
  <c r="C70" i="4"/>
  <c r="D52" i="4"/>
  <c r="D50" i="4" s="1"/>
  <c r="C50" i="4"/>
  <c r="D49" i="4"/>
  <c r="E49" i="4" s="1"/>
  <c r="C48" i="4"/>
  <c r="D47" i="4"/>
  <c r="G47" i="4" s="1"/>
  <c r="D46" i="4"/>
  <c r="G46" i="4" s="1"/>
  <c r="C42" i="4"/>
  <c r="D38" i="4"/>
  <c r="E38" i="4" s="1"/>
  <c r="D37" i="4"/>
  <c r="E37" i="4" s="1"/>
  <c r="D33" i="4"/>
  <c r="E33" i="4" s="1"/>
  <c r="D31" i="4"/>
  <c r="E31" i="4" s="1"/>
  <c r="D29" i="4"/>
  <c r="E29" i="4" s="1"/>
  <c r="C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8" i="4"/>
  <c r="E30" i="4"/>
  <c r="E32" i="4"/>
  <c r="E34" i="4"/>
  <c r="E35" i="4"/>
  <c r="E36" i="4"/>
  <c r="E39" i="4"/>
  <c r="E41" i="4"/>
  <c r="D42" i="4"/>
  <c r="E43" i="4"/>
  <c r="E44" i="4"/>
  <c r="E45" i="4"/>
  <c r="E51" i="4"/>
  <c r="E53" i="4"/>
  <c r="E54" i="4"/>
  <c r="D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D107" i="4"/>
  <c r="E108" i="4"/>
  <c r="E109" i="4"/>
  <c r="E110" i="4"/>
  <c r="E112" i="4"/>
  <c r="E113" i="4"/>
  <c r="E114" i="4"/>
  <c r="E115" i="4"/>
  <c r="E116" i="4"/>
  <c r="E117" i="4"/>
  <c r="E118" i="4"/>
  <c r="E119" i="4"/>
  <c r="E120" i="4"/>
  <c r="E122" i="4"/>
  <c r="E123" i="4"/>
  <c r="E125" i="4"/>
  <c r="E126" i="4"/>
  <c r="E127" i="4"/>
  <c r="E128" i="4"/>
  <c r="E129" i="4"/>
  <c r="E130" i="4"/>
  <c r="E131" i="4"/>
  <c r="E132" i="4"/>
  <c r="E134" i="4"/>
  <c r="E135" i="4"/>
  <c r="E136" i="4"/>
  <c r="E142" i="4"/>
  <c r="E146" i="4"/>
  <c r="E147" i="4"/>
  <c r="E148" i="4"/>
  <c r="D149" i="4"/>
  <c r="E150" i="4"/>
  <c r="E152" i="4"/>
  <c r="E153" i="4"/>
  <c r="E154" i="4"/>
  <c r="E155" i="4"/>
  <c r="E156" i="4"/>
  <c r="E157" i="4"/>
  <c r="E158" i="4"/>
  <c r="E159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8" i="4"/>
  <c r="E179" i="4"/>
  <c r="E180" i="4"/>
  <c r="E181" i="4"/>
  <c r="E183" i="4"/>
  <c r="E184" i="4"/>
  <c r="E185" i="4"/>
  <c r="E186" i="4"/>
  <c r="D187" i="4"/>
  <c r="E188" i="4"/>
  <c r="D195" i="4"/>
  <c r="E196" i="4"/>
  <c r="E197" i="4"/>
  <c r="E198" i="4"/>
  <c r="E199" i="4"/>
  <c r="E200" i="4"/>
  <c r="E201" i="4"/>
  <c r="E202" i="4"/>
  <c r="E203" i="4"/>
  <c r="E204" i="4"/>
  <c r="D205" i="4"/>
  <c r="E207" i="4"/>
  <c r="E208" i="4"/>
  <c r="D209" i="4"/>
  <c r="E210" i="4"/>
  <c r="E211" i="4"/>
  <c r="E212" i="4"/>
  <c r="E213" i="4"/>
  <c r="E214" i="4"/>
  <c r="E215" i="4"/>
  <c r="E217" i="4"/>
  <c r="E218" i="4"/>
  <c r="D219" i="4"/>
  <c r="E220" i="4"/>
  <c r="E221" i="4"/>
  <c r="D222" i="4"/>
  <c r="E223" i="4"/>
  <c r="E224" i="4"/>
  <c r="D225" i="4"/>
  <c r="E226" i="4"/>
  <c r="E227" i="4"/>
  <c r="E228" i="4"/>
  <c r="E229" i="4"/>
  <c r="E230" i="4"/>
  <c r="D231" i="4"/>
  <c r="E232" i="4"/>
  <c r="L235" i="4" l="1"/>
  <c r="O233" i="4"/>
  <c r="C9" i="4"/>
  <c r="C55" i="4" s="1"/>
  <c r="C233" i="4" s="1"/>
  <c r="D10" i="4"/>
  <c r="D69" i="4"/>
  <c r="C69" i="4"/>
  <c r="C234" i="4"/>
  <c r="D234" i="4"/>
  <c r="E52" i="4"/>
  <c r="D48" i="4"/>
  <c r="D9" i="4" l="1"/>
  <c r="D55" i="4" s="1"/>
  <c r="D233" i="4" s="1"/>
  <c r="D235" i="4" s="1"/>
  <c r="C235" i="4"/>
  <c r="F70" i="4"/>
  <c r="F231" i="4"/>
  <c r="F225" i="4"/>
  <c r="F222" i="4"/>
  <c r="F219" i="4"/>
  <c r="F205" i="4"/>
  <c r="F195" i="4"/>
  <c r="F187" i="4"/>
  <c r="F149" i="4"/>
  <c r="F107" i="4"/>
  <c r="F50" i="4"/>
  <c r="F48" i="4"/>
  <c r="F42" i="4"/>
  <c r="F10" i="4"/>
  <c r="F234" i="4" l="1"/>
  <c r="F69" i="4"/>
  <c r="F9" i="4"/>
  <c r="G50" i="4"/>
  <c r="G42" i="4"/>
  <c r="G48" i="4"/>
  <c r="E50" i="4" l="1"/>
  <c r="E48" i="4"/>
  <c r="E42" i="4"/>
  <c r="F55" i="4"/>
  <c r="G222" i="4"/>
  <c r="G231" i="4"/>
  <c r="G209" i="4"/>
  <c r="G205" i="4"/>
  <c r="G195" i="4"/>
  <c r="G187" i="4"/>
  <c r="G149" i="4"/>
  <c r="G107" i="4"/>
  <c r="G70" i="4"/>
  <c r="G219" i="4"/>
  <c r="G10" i="4"/>
  <c r="E70" i="4" l="1"/>
  <c r="E222" i="4"/>
  <c r="E107" i="4"/>
  <c r="E205" i="4"/>
  <c r="E149" i="4"/>
  <c r="E209" i="4"/>
  <c r="E195" i="4"/>
  <c r="E10" i="4"/>
  <c r="E219" i="4"/>
  <c r="E187" i="4"/>
  <c r="E231" i="4"/>
  <c r="F233" i="4"/>
  <c r="G9" i="4"/>
  <c r="E9" i="4" l="1"/>
  <c r="F235" i="4"/>
  <c r="G55" i="4"/>
  <c r="E55" i="4" l="1"/>
  <c r="G225" i="4"/>
  <c r="E190" i="4" l="1"/>
  <c r="H190" i="4" s="1"/>
  <c r="E194" i="4"/>
  <c r="H194" i="4" s="1"/>
  <c r="E192" i="4"/>
  <c r="H192" i="4" s="1"/>
  <c r="E193" i="4"/>
  <c r="H193" i="4" s="1"/>
  <c r="E189" i="4"/>
  <c r="H189" i="4" s="1"/>
  <c r="E225" i="4"/>
  <c r="E191" i="4"/>
  <c r="H191" i="4" s="1"/>
  <c r="G69" i="4"/>
  <c r="G234" i="4"/>
  <c r="G233" i="4"/>
  <c r="E234" i="4" l="1"/>
  <c r="E233" i="4"/>
  <c r="E69" i="4"/>
  <c r="G235" i="4"/>
  <c r="E235" i="4" l="1"/>
  <c r="A211" i="4" l="1"/>
  <c r="A212" i="4" s="1"/>
  <c r="A213" i="4" s="1"/>
  <c r="A214" i="4" s="1"/>
  <c r="A215" i="4" s="1"/>
  <c r="A216" i="4" s="1"/>
  <c r="A217" i="4" s="1"/>
  <c r="N7" i="1" l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 l="1"/>
  <c r="K65" i="1"/>
  <c r="N36" i="1"/>
  <c r="N65" i="1" l="1"/>
  <c r="E46" i="4"/>
  <c r="F46" i="4" s="1"/>
  <c r="E47" i="4"/>
  <c r="H47" i="4" s="1"/>
  <c r="H46" i="4" l="1"/>
  <c r="F47" i="4"/>
</calcChain>
</file>

<file path=xl/sharedStrings.xml><?xml version="1.0" encoding="utf-8"?>
<sst xmlns="http://schemas.openxmlformats.org/spreadsheetml/2006/main" count="353" uniqueCount="324">
  <si>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</si>
  <si>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</si>
  <si>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</si>
  <si>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</si>
  <si>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</si>
  <si>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</si>
  <si>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</si>
  <si>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</si>
  <si>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</si>
  <si>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</si>
  <si>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</si>
  <si>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</si>
  <si>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</si>
  <si>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</si>
  <si>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</si>
  <si>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</si>
  <si>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</si>
  <si>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</si>
  <si>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</si>
  <si>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</si>
  <si>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</si>
  <si>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</si>
  <si>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</si>
  <si>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</si>
  <si>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</si>
  <si>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</si>
  <si>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</si>
  <si>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</si>
  <si>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</si>
  <si>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</si>
  <si>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</si>
  <si>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</si>
  <si>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</si>
  <si>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</si>
  <si>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</si>
  <si>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</si>
  <si>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</si>
  <si>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</si>
  <si>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</si>
  <si>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</si>
  <si>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</si>
  <si>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</si>
  <si>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</si>
  <si>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</si>
  <si>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</si>
  <si>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</si>
  <si>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</si>
  <si>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</si>
  <si>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</si>
  <si>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</si>
  <si>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</si>
  <si>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</si>
  <si>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</si>
  <si>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</si>
  <si>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</si>
  <si>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</si>
  <si>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</si>
  <si>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</si>
  <si>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</si>
  <si>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</si>
  <si>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</si>
  <si>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</si>
  <si>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</si>
  <si>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</si>
  <si>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</si>
  <si>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</si>
  <si>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</si>
  <si>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</si>
  <si>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</si>
  <si>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</si>
  <si>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</si>
  <si>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UKUPNI PRIHODI</t>
  </si>
  <si>
    <t>Elektromaterijal</t>
  </si>
  <si>
    <t>MATERIJALNI TROŠKOVI: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</si>
  <si>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</si>
  <si>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</si>
  <si>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</si>
  <si>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</si>
  <si>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</si>
  <si>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</si>
  <si>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</si>
  <si>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</si>
  <si>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Prihodi od parkinga</t>
  </si>
  <si>
    <t>Prihodi od tržnice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</si>
  <si>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</si>
  <si>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</si>
  <si>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</si>
  <si>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</si>
  <si>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</si>
  <si>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</si>
  <si>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</si>
  <si>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</si>
  <si>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</si>
  <si>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</si>
  <si>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UKUPNI PRIHODI POSLOVANJA:</t>
  </si>
  <si>
    <t>RASHODI POSLOVANJA:</t>
  </si>
  <si>
    <t>PRIHODI POSLOVANJA:</t>
  </si>
  <si>
    <t>Biljni i sadni materijal</t>
  </si>
  <si>
    <t>Vodoinstalacijski materijal</t>
  </si>
  <si>
    <t>Električna energija -opskrba</t>
  </si>
  <si>
    <t>Naknade članovima nadzornog odbora</t>
  </si>
  <si>
    <t>DOBITAK/(-)GUBITAK</t>
  </si>
  <si>
    <t>PLAN RASHODA 2013.g.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</si>
  <si>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</si>
  <si>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</si>
  <si>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</si>
  <si>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</si>
  <si>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</si>
  <si>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</si>
  <si>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</si>
  <si>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 za čišćenje</t>
  </si>
  <si>
    <t>Građevinski materijal - KAMENI AGREGAT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</si>
  <si>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</si>
  <si>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</si>
  <si>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</si>
  <si>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</si>
  <si>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Prihodi od dotacija, darova i subvencije</t>
  </si>
  <si>
    <t>Zbrinjavanje životinjskih nusproizvoda</t>
  </si>
  <si>
    <t xml:space="preserve">Amortizacija </t>
  </si>
  <si>
    <t xml:space="preserve">Prihodi  ostalo  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</si>
  <si>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</si>
  <si>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</si>
  <si>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</si>
  <si>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</si>
  <si>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</si>
  <si>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</si>
  <si>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</si>
  <si>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</si>
  <si>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</si>
  <si>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Prihodi od deponija+zemlja iz iskopa</t>
  </si>
  <si>
    <t>Geodetske usluge</t>
  </si>
  <si>
    <t>Uredski materijal i toneri</t>
  </si>
  <si>
    <t>Vrećice za otpad</t>
  </si>
  <si>
    <t xml:space="preserve">Otpis autoguma /autogume </t>
  </si>
  <si>
    <t>Rezervni dijelovi za strojeve /pile, traktore,trav./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</si>
  <si>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</si>
  <si>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</si>
  <si>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</si>
  <si>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</si>
  <si>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</si>
  <si>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</si>
  <si>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</si>
  <si>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</si>
  <si>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</si>
  <si>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</si>
  <si>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Usluge održavanja software-a  PAUK-RING</t>
  </si>
  <si>
    <t>Usluge održavanja sustava Wastecontrol</t>
  </si>
  <si>
    <t>Usluge održavanja software-a - PARKIS RAO</t>
  </si>
  <si>
    <t>Usluge blagdansko ukrašavanje</t>
  </si>
  <si>
    <t xml:space="preserve">Radio oprema  </t>
  </si>
  <si>
    <t>NAKNADE TROŠKOVA RADNIKA I OST.MAT.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</si>
  <si>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</si>
  <si>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</si>
  <si>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</si>
  <si>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</si>
  <si>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</si>
  <si>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</si>
  <si>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</si>
  <si>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</si>
  <si>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</si>
  <si>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</si>
  <si>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</si>
  <si>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Usluge reklame i promidžbe</t>
  </si>
  <si>
    <t>Usluge rovokopača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</si>
  <si>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</si>
  <si>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</si>
  <si>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</si>
  <si>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</si>
  <si>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</si>
  <si>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</si>
  <si>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 xml:space="preserve">Prihodi od groblja ( održavanje) </t>
  </si>
  <si>
    <t>Prihodi od najma</t>
  </si>
  <si>
    <t>Prihod od čistača EX - Brodotrogira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</si>
  <si>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</si>
  <si>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</si>
  <si>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</si>
  <si>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</si>
  <si>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</si>
  <si>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12</t>
  </si>
  <si>
    <t>13</t>
  </si>
  <si>
    <t>18</t>
  </si>
  <si>
    <t>Koncesijska naknada - LUČKA UPRAVA</t>
  </si>
  <si>
    <t>Ugovori o djelu,honorari i nakn. Sudskim vještacima</t>
  </si>
  <si>
    <t>Naknada za zapošljavanje osoba sa invaliditetom</t>
  </si>
  <si>
    <t>Usluga zbrinjavanje građ.i glom.otpada</t>
  </si>
  <si>
    <t>Intelektulane usluge</t>
  </si>
  <si>
    <t>Boje, lakovi,razređivači i sitni potrošni materijal</t>
  </si>
  <si>
    <t>Gnojiva ,zaštitna sredstva i ostala poljooprema</t>
  </si>
  <si>
    <t>Najam pisača i kuvertirke LASER</t>
  </si>
  <si>
    <t xml:space="preserve">Auto dijelovi </t>
  </si>
  <si>
    <t>Električna energija -mrežarina</t>
  </si>
  <si>
    <t>Usluge fiskalne blagajne-mreža office 365</t>
  </si>
  <si>
    <t xml:space="preserve">Božična drvca </t>
  </si>
  <si>
    <t xml:space="preserve">Prihodi od prikupljanja komunalnog otpada  </t>
  </si>
  <si>
    <t>Aluminijska bravarija</t>
  </si>
  <si>
    <t>Troškovi zaštite okoliša</t>
  </si>
  <si>
    <t>19</t>
  </si>
  <si>
    <t xml:space="preserve">Najam opreme za nadzor vozila </t>
  </si>
  <si>
    <t xml:space="preserve">Usluge  obrade taho listića </t>
  </si>
  <si>
    <t>Prihodi od lučkih djelatnosti -ostalo</t>
  </si>
  <si>
    <t>Uređenje lokacije oko kontejnera Soline</t>
  </si>
  <si>
    <t>Usluge zaštite objekata</t>
  </si>
  <si>
    <t>Prihodi od izrade grobnica</t>
  </si>
  <si>
    <t>Otpisana potraživanja</t>
  </si>
  <si>
    <t>Usluge održavanja sustava -dojavni sus.ST L.</t>
  </si>
  <si>
    <t>Ostale nagrade zaposlenima Uskrs,Božić, radni rezultati</t>
  </si>
  <si>
    <t>Naknade za usluge banaka i usl.za plat.promet ijavni bilj.</t>
  </si>
  <si>
    <t>Radovi izgradnje ogradnog i potpornog zida u Planom</t>
  </si>
  <si>
    <t xml:space="preserve">Deratizacija i dezinsekcija </t>
  </si>
  <si>
    <t>Usluga ispitivanja elektroinstalacija</t>
  </si>
  <si>
    <t>Usluga izrade projektne dokumentacije u Planom</t>
  </si>
  <si>
    <t>Prihod od ukidanja rezerviranja za otpremnine</t>
  </si>
  <si>
    <t>Klupe</t>
  </si>
  <si>
    <t>Usluge odvoza i zbrinjavanja otpadnih voda</t>
  </si>
  <si>
    <t>Najamnine i zakupnine zgrade</t>
  </si>
  <si>
    <t>Veterinarske usluge pristojba za kontrolu hrane  T i R</t>
  </si>
  <si>
    <t xml:space="preserve">Usluge održavanja sustava  M.parking </t>
  </si>
  <si>
    <t xml:space="preserve">Tehnički i periodički pregled vozila </t>
  </si>
  <si>
    <t xml:space="preserve">Usluge servisa vozila </t>
  </si>
  <si>
    <t>Naknada za upravljanje i korištenje grad. parkirališta</t>
  </si>
  <si>
    <t>Troškovi izrade horiz. signalizacije na parkiralištima</t>
  </si>
  <si>
    <t>Rezerviranja za otpremnine</t>
  </si>
  <si>
    <t>Rezerviranja za neiskorišteni godišnji odmor</t>
  </si>
  <si>
    <t>Rezerviranja za započete sudske sporove</t>
  </si>
  <si>
    <t xml:space="preserve">Materijali -razno </t>
  </si>
  <si>
    <t>Otpremnine za mirovinu</t>
  </si>
  <si>
    <t xml:space="preserve"> PRIHODI OD REZERVIRANJA:</t>
  </si>
  <si>
    <t>OSTVARENO 2019.g.</t>
  </si>
  <si>
    <t>Usluga izrade elaborata restruktuiranja</t>
  </si>
  <si>
    <t>Kante za otpad</t>
  </si>
  <si>
    <t>Prometni znakovi</t>
  </si>
  <si>
    <t>Uspornici za kolnik</t>
  </si>
  <si>
    <t>Alati i potrošni materijal</t>
  </si>
  <si>
    <t>Usluga odvoza i zbrinjavanja ambalažnog otpada</t>
  </si>
  <si>
    <t>Uređenje prostorija na tržnici i ribarnici</t>
  </si>
  <si>
    <t>Usluga nadogradnje parkirališta</t>
  </si>
  <si>
    <t>Prihodi od reciklažnog dvorišta</t>
  </si>
  <si>
    <t xml:space="preserve">Uklanjanje objekta  ex kuglana I faza </t>
  </si>
  <si>
    <t>Usluga zbrinjavanja otpada iz recikl dvorišta</t>
  </si>
  <si>
    <t>Prihodi od TUŠ-eva,AUTOMATA ZA VODU</t>
  </si>
  <si>
    <t xml:space="preserve">Prihodi od državnih potpora </t>
  </si>
  <si>
    <t xml:space="preserve">        %       2021./    2020.</t>
  </si>
  <si>
    <t>Naknada za korištenje  vlastitog auta</t>
  </si>
  <si>
    <t>Manjkovi , gubitak od prodaje imovine</t>
  </si>
  <si>
    <t>Kazne, penali, naknade štete, sudske presude</t>
  </si>
  <si>
    <t>Usluge pravnog savjetov.(Žaja, Ivančić, Blaslov)</t>
  </si>
  <si>
    <t>Usluge odvjetnika za zastu.(Sušac,Krka , Sučević)</t>
  </si>
  <si>
    <t>Premije osiguranja vozila, imovine i djelatnika.</t>
  </si>
  <si>
    <t>Ostale komunalne usluge</t>
  </si>
  <si>
    <t>Otpis obveza (za avanse,  i sl.) i viškovi</t>
  </si>
  <si>
    <t>Usluga izrade ulične rasvjete na Drveniku V.</t>
  </si>
  <si>
    <t>Usluga iskopa i betoniranje kanala na tržnici</t>
  </si>
  <si>
    <t>Usluge ugradnje polupodezemnih spremnika</t>
  </si>
  <si>
    <t xml:space="preserve">Usluga iskopa i polaganja kabelskog kanala </t>
  </si>
  <si>
    <t>Troškovi renta car</t>
  </si>
  <si>
    <t>Usluge servisa i rezervni dijelovi sustava parking</t>
  </si>
  <si>
    <t>Tekuće održavanje RAZNO</t>
  </si>
  <si>
    <t>Komunalne usluge-deponij ispitivanja</t>
  </si>
  <si>
    <t>Usluge održavanja sustava  AXIOM,</t>
  </si>
  <si>
    <t>Najamnine i zakupnine</t>
  </si>
  <si>
    <t>Neotpisana vrije otuđ.i rash.im., darovanja</t>
  </si>
  <si>
    <t>3. IZMJENA PLANA 2021.G.</t>
  </si>
  <si>
    <t>POZICIJA PLANA</t>
  </si>
  <si>
    <t>PROCJENA PLANA 2020.</t>
  </si>
  <si>
    <t>1. IZMJENA PLANA 2021.G.</t>
  </si>
  <si>
    <t>2. IZMJENA PLANA 2021.G.</t>
  </si>
  <si>
    <t>OSTVARENO  2020. g.</t>
  </si>
  <si>
    <t xml:space="preserve"> PLAN 2021.g.</t>
  </si>
  <si>
    <t>PLAN ZA 2022.g.</t>
  </si>
  <si>
    <t xml:space="preserve">do 30.6.2022. po starom cjeniku a od 01.07.2022. novi cjenik , povećanje 35,71 % </t>
  </si>
  <si>
    <t xml:space="preserve">Prihodi od ukid. Rezer. i napl. šteta </t>
  </si>
  <si>
    <t>Najam za komunalno vozilo</t>
  </si>
  <si>
    <t xml:space="preserve">Najam za opremu </t>
  </si>
  <si>
    <t>Usluge održavanja sustava za fiskalizaciju</t>
  </si>
  <si>
    <t>Radovi na postavljanju javne rasvjete</t>
  </si>
  <si>
    <t>Troškovi nabave  materijala i robe</t>
  </si>
  <si>
    <t>1.-10./2021.</t>
  </si>
  <si>
    <t>Predsjednik Uprave:</t>
  </si>
  <si>
    <t>Božidar Miše, struč.spec.oec.</t>
  </si>
  <si>
    <t>I.</t>
  </si>
  <si>
    <t>II.</t>
  </si>
  <si>
    <t>V.</t>
  </si>
  <si>
    <t>III.</t>
  </si>
  <si>
    <t>IV.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</si>
  <si>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</si>
  <si>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</si>
  <si>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</si>
  <si>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</si>
  <si>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</si>
  <si>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</si>
  <si>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</si>
  <si>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</si>
  <si>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</si>
  <si>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</si>
  <si>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</si>
  <si>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</si>
  <si>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XIX.</t>
  </si>
  <si>
    <t>TROŠKOVI AMORTIZACIJE:</t>
  </si>
  <si>
    <t xml:space="preserve">REZERVIRANJA TROŠKOVA </t>
  </si>
  <si>
    <t>OSTALI TROŠKOVI:</t>
  </si>
  <si>
    <t>TROŠKOVI OSOBLJA</t>
  </si>
  <si>
    <t xml:space="preserve">FINANCIJSKI RASHODI </t>
  </si>
  <si>
    <t>IZVANREDNI RASHODI</t>
  </si>
  <si>
    <t>VRIJEDNOSNO USKLAĐ.POTRAŽIVANJA</t>
  </si>
  <si>
    <t>Klasa: 400-02/21-01/2</t>
  </si>
  <si>
    <t>Prihodi od Gradskog radija</t>
  </si>
  <si>
    <t>Prihodi od groblja (UKOPI,prijenos vlas.)</t>
  </si>
  <si>
    <t xml:space="preserve">Prihodi  od održavnja JPP  </t>
  </si>
  <si>
    <t xml:space="preserve">Sukladno članku 12. Društvenog ugovora društva Trogir Holding, predsjednik uprave </t>
  </si>
  <si>
    <t xml:space="preserve">   FINANCIJSKI PLAN ZA 2022.g.   -   1. IZMJENA</t>
  </si>
  <si>
    <r>
      <t xml:space="preserve">Božidar Miše,struč.spec.oec.,  dana  </t>
    </r>
    <r>
      <rPr>
        <b/>
        <sz val="12"/>
        <rFont val="Calibri"/>
        <family val="2"/>
        <charset val="238"/>
      </rPr>
      <t>17.02.2022.</t>
    </r>
    <r>
      <rPr>
        <sz val="12"/>
        <rFont val="Calibri"/>
        <family val="2"/>
        <charset val="238"/>
      </rPr>
      <t>godine donio je slijedeći</t>
    </r>
  </si>
  <si>
    <t>Trogir, 17. veljače 2022.</t>
  </si>
  <si>
    <t>OSTVARENO 2021.g.</t>
  </si>
  <si>
    <t>Prihodi od ukidanja rezer za neisk GO</t>
  </si>
  <si>
    <t>Prihodi od kamata, teč razl.,biljež.nakn</t>
  </si>
  <si>
    <t>1. IZMJENA PLANA ZA 2022.g.</t>
  </si>
  <si>
    <t>Prihodi prodaje opreme, robe i dr.</t>
  </si>
  <si>
    <t xml:space="preserve"> %  1. IZMJ.         PLAN           2022. / OSTV.  2021.          </t>
  </si>
  <si>
    <t xml:space="preserve"> OSTVARENO 2021.g.</t>
  </si>
  <si>
    <t>Usluga zdravstvenog testiranja djelatnika</t>
  </si>
  <si>
    <t>Usluga zbrinJAvanja stabala na lokaciji Soline</t>
  </si>
  <si>
    <t>Usluge održavanje sustava evidncije sak.otp</t>
  </si>
  <si>
    <t xml:space="preserve">Uređenje lokacije Plano </t>
  </si>
  <si>
    <t>Urbroj: 2181-13-5-02/001-22-2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</si>
</sst>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7" fillId="0" borderId="0"/>
  </cellStyleXfs>
  <cellXfs count="28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4" fontId="4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Border="1"/>
    <xf numFmtId="4" fontId="4" fillId="0" borderId="2" xfId="0" applyNumberFormat="1" applyFont="1" applyBorder="1"/>
    <xf numFmtId="0" fontId="4" fillId="0" borderId="2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Border="1"/>
    <xf numFmtId="4" fontId="4" fillId="0" borderId="6" xfId="0" applyNumberFormat="1" applyFont="1" applyBorder="1"/>
    <xf numFmtId="4" fontId="6" fillId="0" borderId="7" xfId="0" applyNumberFormat="1" applyFont="1" applyBorder="1"/>
    <xf numFmtId="4" fontId="4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4" fontId="8" fillId="0" borderId="7" xfId="0" applyNumberFormat="1" applyFont="1" applyBorder="1"/>
    <xf numFmtId="4" fontId="8" fillId="0" borderId="9" xfId="0" applyNumberFormat="1" applyFont="1" applyBorder="1"/>
    <xf numFmtId="4" fontId="8" fillId="0" borderId="15" xfId="0" applyNumberFormat="1" applyFont="1" applyBorder="1"/>
    <xf numFmtId="4" fontId="8" fillId="0" borderId="12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4" fontId="6" fillId="0" borderId="20" xfId="0" applyNumberFormat="1" applyFont="1" applyBorder="1"/>
    <xf numFmtId="0" fontId="10" fillId="2" borderId="2" xfId="0" applyFont="1" applyFill="1" applyBorder="1"/>
    <xf numFmtId="0" fontId="11" fillId="2" borderId="0" xfId="0" applyFont="1" applyFill="1" applyAlignment="1">
      <alignment horizontal="left"/>
    </xf>
    <xf numFmtId="4" fontId="10" fillId="2" borderId="2" xfId="0" applyNumberFormat="1" applyFont="1" applyFill="1" applyBorder="1"/>
    <xf numFmtId="0" fontId="10" fillId="2" borderId="0" xfId="0" applyFont="1" applyFill="1" applyAlignment="1">
      <alignment horizontal="left"/>
    </xf>
    <xf numFmtId="4" fontId="10" fillId="2" borderId="0" xfId="0" applyNumberFormat="1" applyFont="1" applyFill="1"/>
    <xf numFmtId="4" fontId="11" fillId="2" borderId="0" xfId="0" applyNumberFormat="1" applyFont="1" applyFill="1"/>
    <xf numFmtId="0" fontId="13" fillId="2" borderId="0" xfId="0" applyFont="1" applyFill="1" applyBorder="1" applyAlignment="1"/>
    <xf numFmtId="4" fontId="14" fillId="2" borderId="0" xfId="0" applyNumberFormat="1" applyFont="1" applyFill="1"/>
    <xf numFmtId="4" fontId="9" fillId="2" borderId="11" xfId="0" applyNumberFormat="1" applyFont="1" applyFill="1" applyBorder="1" applyAlignment="1">
      <alignment vertical="center" wrapText="1"/>
    </xf>
    <xf numFmtId="4" fontId="10" fillId="2" borderId="22" xfId="0" applyNumberFormat="1" applyFont="1" applyFill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 wrapText="1"/>
    </xf>
    <xf numFmtId="4" fontId="10" fillId="2" borderId="2" xfId="0" applyNumberFormat="1" applyFont="1" applyFill="1" applyBorder="1" applyAlignment="1">
      <alignment horizontal="right"/>
    </xf>
    <xf numFmtId="4" fontId="10" fillId="2" borderId="27" xfId="0" applyNumberFormat="1" applyFont="1" applyFill="1" applyBorder="1" applyAlignment="1">
      <alignment vertical="top" wrapText="1"/>
    </xf>
    <xf numFmtId="4" fontId="10" fillId="2" borderId="27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/>
    <xf numFmtId="4" fontId="10" fillId="2" borderId="22" xfId="0" applyNumberFormat="1" applyFont="1" applyFill="1" applyBorder="1" applyAlignment="1">
      <alignment horizontal="right"/>
    </xf>
    <xf numFmtId="4" fontId="10" fillId="2" borderId="14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4" fontId="10" fillId="2" borderId="29" xfId="0" applyNumberFormat="1" applyFont="1" applyFill="1" applyBorder="1"/>
    <xf numFmtId="4" fontId="10" fillId="2" borderId="29" xfId="0" applyNumberFormat="1" applyFont="1" applyFill="1" applyBorder="1" applyAlignment="1">
      <alignment horizontal="right"/>
    </xf>
    <xf numFmtId="4" fontId="10" fillId="2" borderId="27" xfId="0" applyNumberFormat="1" applyFont="1" applyFill="1" applyBorder="1"/>
    <xf numFmtId="4" fontId="9" fillId="2" borderId="28" xfId="0" applyNumberFormat="1" applyFont="1" applyFill="1" applyBorder="1" applyAlignment="1"/>
    <xf numFmtId="4" fontId="9" fillId="2" borderId="0" xfId="0" applyNumberFormat="1" applyFont="1" applyFill="1" applyBorder="1" applyAlignment="1"/>
    <xf numFmtId="4" fontId="10" fillId="2" borderId="0" xfId="0" applyNumberFormat="1" applyFont="1" applyFill="1" applyBorder="1" applyAlignment="1">
      <alignment horizontal="right"/>
    </xf>
    <xf numFmtId="4" fontId="9" fillId="2" borderId="11" xfId="0" applyNumberFormat="1" applyFont="1" applyFill="1" applyBorder="1"/>
    <xf numFmtId="4" fontId="12" fillId="2" borderId="0" xfId="0" applyNumberFormat="1" applyFont="1" applyFill="1"/>
    <xf numFmtId="4" fontId="10" fillId="2" borderId="22" xfId="0" applyNumberFormat="1" applyFont="1" applyFill="1" applyBorder="1"/>
    <xf numFmtId="4" fontId="10" fillId="2" borderId="14" xfId="0" applyNumberFormat="1" applyFont="1" applyFill="1" applyBorder="1"/>
    <xf numFmtId="4" fontId="10" fillId="2" borderId="1" xfId="0" applyNumberFormat="1" applyFont="1" applyFill="1" applyBorder="1"/>
    <xf numFmtId="4" fontId="9" fillId="2" borderId="24" xfId="0" applyNumberFormat="1" applyFont="1" applyFill="1" applyBorder="1" applyAlignment="1"/>
    <xf numFmtId="0" fontId="10" fillId="2" borderId="0" xfId="0" applyFont="1" applyFill="1"/>
    <xf numFmtId="0" fontId="11" fillId="2" borderId="0" xfId="0" applyFont="1" applyFill="1"/>
    <xf numFmtId="0" fontId="13" fillId="2" borderId="0" xfId="0" applyFont="1" applyFill="1"/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 horizontal="left"/>
    </xf>
    <xf numFmtId="4" fontId="10" fillId="2" borderId="14" xfId="0" applyNumberFormat="1" applyFont="1" applyFill="1" applyBorder="1" applyAlignment="1">
      <alignment horizontal="left"/>
    </xf>
    <xf numFmtId="4" fontId="10" fillId="2" borderId="29" xfId="0" applyNumberFormat="1" applyFont="1" applyFill="1" applyBorder="1" applyAlignment="1">
      <alignment horizontal="left"/>
    </xf>
    <xf numFmtId="4" fontId="10" fillId="2" borderId="2" xfId="0" applyNumberFormat="1" applyFont="1" applyFill="1" applyBorder="1" applyAlignment="1">
      <alignment horizontal="left"/>
    </xf>
    <xf numFmtId="4" fontId="10" fillId="2" borderId="27" xfId="0" applyNumberFormat="1" applyFont="1" applyFill="1" applyBorder="1" applyAlignment="1">
      <alignment horizontal="left"/>
    </xf>
    <xf numFmtId="4" fontId="9" fillId="2" borderId="28" xfId="0" applyNumberFormat="1" applyFont="1" applyFill="1" applyBorder="1" applyAlignment="1">
      <alignment horizontal="left"/>
    </xf>
    <xf numFmtId="0" fontId="9" fillId="2" borderId="11" xfId="0" applyFont="1" applyFill="1" applyBorder="1"/>
    <xf numFmtId="0" fontId="10" fillId="2" borderId="22" xfId="0" applyFont="1" applyFill="1" applyBorder="1"/>
    <xf numFmtId="0" fontId="10" fillId="2" borderId="14" xfId="0" applyFont="1" applyFill="1" applyBorder="1"/>
    <xf numFmtId="0" fontId="9" fillId="2" borderId="0" xfId="0" applyFont="1" applyFill="1"/>
    <xf numFmtId="0" fontId="10" fillId="2" borderId="2" xfId="0" applyFont="1" applyFill="1" applyBorder="1" applyAlignment="1">
      <alignment horizontal="left" vertical="top"/>
    </xf>
    <xf numFmtId="0" fontId="10" fillId="2" borderId="1" xfId="0" applyFont="1" applyFill="1" applyBorder="1"/>
    <xf numFmtId="0" fontId="9" fillId="2" borderId="24" xfId="0" applyFont="1" applyFill="1" applyBorder="1"/>
    <xf numFmtId="0" fontId="10" fillId="2" borderId="0" xfId="0" applyFont="1" applyFill="1" applyBorder="1"/>
    <xf numFmtId="0" fontId="9" fillId="2" borderId="0" xfId="0" applyFont="1" applyFill="1" applyBorder="1"/>
    <xf numFmtId="10" fontId="10" fillId="2" borderId="0" xfId="0" applyNumberFormat="1" applyFont="1" applyFill="1"/>
    <xf numFmtId="10" fontId="11" fillId="2" borderId="0" xfId="0" applyNumberFormat="1" applyFont="1" applyFill="1"/>
    <xf numFmtId="10" fontId="13" fillId="2" borderId="0" xfId="0" applyNumberFormat="1" applyFont="1" applyFill="1"/>
    <xf numFmtId="10" fontId="10" fillId="2" borderId="4" xfId="0" applyNumberFormat="1" applyFont="1" applyFill="1" applyBorder="1"/>
    <xf numFmtId="10" fontId="10" fillId="2" borderId="16" xfId="0" applyNumberFormat="1" applyFont="1" applyFill="1" applyBorder="1"/>
    <xf numFmtId="10" fontId="15" fillId="2" borderId="17" xfId="0" applyNumberFormat="1" applyFont="1" applyFill="1" applyBorder="1"/>
    <xf numFmtId="10" fontId="15" fillId="2" borderId="33" xfId="0" applyNumberFormat="1" applyFont="1" applyFill="1" applyBorder="1"/>
    <xf numFmtId="10" fontId="10" fillId="2" borderId="32" xfId="0" applyNumberFormat="1" applyFont="1" applyFill="1" applyBorder="1"/>
    <xf numFmtId="10" fontId="10" fillId="2" borderId="5" xfId="0" applyNumberFormat="1" applyFont="1" applyFill="1" applyBorder="1"/>
    <xf numFmtId="10" fontId="16" fillId="2" borderId="17" xfId="0" applyNumberFormat="1" applyFont="1" applyFill="1" applyBorder="1"/>
    <xf numFmtId="4" fontId="9" fillId="2" borderId="0" xfId="0" applyNumberFormat="1" applyFont="1" applyFill="1"/>
    <xf numFmtId="4" fontId="9" fillId="2" borderId="0" xfId="0" applyNumberFormat="1" applyFont="1" applyFill="1" applyAlignment="1">
      <alignment horizontal="left"/>
    </xf>
    <xf numFmtId="4" fontId="16" fillId="2" borderId="0" xfId="0" applyNumberFormat="1" applyFont="1" applyFill="1"/>
    <xf numFmtId="10" fontId="16" fillId="2" borderId="0" xfId="0" applyNumberFormat="1" applyFont="1" applyFill="1"/>
    <xf numFmtId="4" fontId="15" fillId="2" borderId="0" xfId="0" applyNumberFormat="1" applyFont="1" applyFill="1"/>
    <xf numFmtId="10" fontId="15" fillId="2" borderId="0" xfId="0" applyNumberFormat="1" applyFont="1" applyFill="1"/>
    <xf numFmtId="4" fontId="16" fillId="2" borderId="25" xfId="0" applyNumberFormat="1" applyFont="1" applyFill="1" applyBorder="1" applyAlignment="1">
      <alignment horizontal="right"/>
    </xf>
    <xf numFmtId="4" fontId="16" fillId="2" borderId="36" xfId="0" applyNumberFormat="1" applyFont="1" applyFill="1" applyBorder="1" applyAlignment="1">
      <alignment horizontal="right"/>
    </xf>
    <xf numFmtId="4" fontId="18" fillId="0" borderId="2" xfId="2" applyNumberFormat="1" applyFont="1" applyBorder="1"/>
    <xf numFmtId="4" fontId="19" fillId="0" borderId="37" xfId="0" applyNumberFormat="1" applyFont="1" applyBorder="1"/>
    <xf numFmtId="10" fontId="16" fillId="2" borderId="32" xfId="0" applyNumberFormat="1" applyFont="1" applyFill="1" applyBorder="1"/>
    <xf numFmtId="4" fontId="16" fillId="2" borderId="9" xfId="0" applyNumberFormat="1" applyFont="1" applyFill="1" applyBorder="1" applyAlignment="1">
      <alignment horizontal="right"/>
    </xf>
    <xf numFmtId="4" fontId="19" fillId="0" borderId="4" xfId="0" applyNumberFormat="1" applyFont="1" applyBorder="1"/>
    <xf numFmtId="4" fontId="16" fillId="2" borderId="9" xfId="0" applyNumberFormat="1" applyFont="1" applyFill="1" applyBorder="1"/>
    <xf numFmtId="4" fontId="16" fillId="2" borderId="36" xfId="0" applyNumberFormat="1" applyFont="1" applyFill="1" applyBorder="1"/>
    <xf numFmtId="4" fontId="18" fillId="0" borderId="2" xfId="2" applyNumberFormat="1" applyFont="1" applyBorder="1" applyAlignment="1">
      <alignment wrapText="1"/>
    </xf>
    <xf numFmtId="4" fontId="19" fillId="0" borderId="32" xfId="0" applyNumberFormat="1" applyFont="1" applyBorder="1"/>
    <xf numFmtId="4" fontId="16" fillId="2" borderId="30" xfId="0" applyNumberFormat="1" applyFont="1" applyFill="1" applyBorder="1"/>
    <xf numFmtId="10" fontId="16" fillId="2" borderId="5" xfId="0" applyNumberFormat="1" applyFont="1" applyFill="1" applyBorder="1"/>
    <xf numFmtId="4" fontId="15" fillId="2" borderId="12" xfId="0" applyNumberFormat="1" applyFont="1" applyFill="1" applyBorder="1" applyAlignment="1"/>
    <xf numFmtId="4" fontId="15" fillId="2" borderId="17" xfId="0" applyNumberFormat="1" applyFont="1" applyFill="1" applyBorder="1" applyAlignment="1"/>
    <xf numFmtId="4" fontId="16" fillId="2" borderId="38" xfId="0" applyNumberFormat="1" applyFont="1" applyFill="1" applyBorder="1" applyAlignment="1">
      <alignment horizontal="right"/>
    </xf>
    <xf numFmtId="4" fontId="16" fillId="2" borderId="4" xfId="0" applyNumberFormat="1" applyFont="1" applyFill="1" applyBorder="1" applyAlignment="1">
      <alignment horizontal="right"/>
    </xf>
    <xf numFmtId="4" fontId="16" fillId="2" borderId="30" xfId="0" applyNumberFormat="1" applyFont="1" applyFill="1" applyBorder="1" applyAlignment="1">
      <alignment horizontal="right"/>
    </xf>
    <xf numFmtId="4" fontId="16" fillId="2" borderId="5" xfId="0" applyNumberFormat="1" applyFont="1" applyFill="1" applyBorder="1" applyAlignment="1">
      <alignment horizontal="right"/>
    </xf>
    <xf numFmtId="4" fontId="16" fillId="2" borderId="28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right"/>
    </xf>
    <xf numFmtId="10" fontId="16" fillId="2" borderId="0" xfId="0" applyNumberFormat="1" applyFont="1" applyFill="1" applyBorder="1"/>
    <xf numFmtId="4" fontId="15" fillId="2" borderId="12" xfId="0" applyNumberFormat="1" applyFont="1" applyFill="1" applyBorder="1"/>
    <xf numFmtId="4" fontId="15" fillId="2" borderId="25" xfId="0" applyNumberFormat="1" applyFont="1" applyFill="1" applyBorder="1" applyAlignment="1">
      <alignment horizontal="right"/>
    </xf>
    <xf numFmtId="4" fontId="16" fillId="2" borderId="38" xfId="0" applyNumberFormat="1" applyFont="1" applyFill="1" applyBorder="1"/>
    <xf numFmtId="4" fontId="15" fillId="2" borderId="9" xfId="0" applyNumberFormat="1" applyFont="1" applyFill="1" applyBorder="1" applyAlignment="1">
      <alignment horizontal="right"/>
    </xf>
    <xf numFmtId="4" fontId="15" fillId="2" borderId="36" xfId="0" applyNumberFormat="1" applyFont="1" applyFill="1" applyBorder="1" applyAlignment="1">
      <alignment horizontal="right"/>
    </xf>
    <xf numFmtId="4" fontId="16" fillId="2" borderId="15" xfId="0" applyNumberFormat="1" applyFont="1" applyFill="1" applyBorder="1"/>
    <xf numFmtId="4" fontId="16" fillId="2" borderId="39" xfId="0" applyNumberFormat="1" applyFont="1" applyFill="1" applyBorder="1"/>
    <xf numFmtId="4" fontId="19" fillId="0" borderId="16" xfId="0" applyNumberFormat="1" applyFont="1" applyBorder="1"/>
    <xf numFmtId="4" fontId="15" fillId="2" borderId="17" xfId="0" applyNumberFormat="1" applyFont="1" applyFill="1" applyBorder="1"/>
    <xf numFmtId="4" fontId="16" fillId="2" borderId="25" xfId="0" applyNumberFormat="1" applyFont="1" applyFill="1" applyBorder="1"/>
    <xf numFmtId="4" fontId="15" fillId="2" borderId="9" xfId="0" applyNumberFormat="1" applyFont="1" applyFill="1" applyBorder="1"/>
    <xf numFmtId="4" fontId="15" fillId="2" borderId="38" xfId="0" applyNumberFormat="1" applyFont="1" applyFill="1" applyBorder="1"/>
    <xf numFmtId="4" fontId="15" fillId="2" borderId="36" xfId="0" applyNumberFormat="1" applyFont="1" applyFill="1" applyBorder="1"/>
    <xf numFmtId="4" fontId="16" fillId="3" borderId="38" xfId="0" applyNumberFormat="1" applyFont="1" applyFill="1" applyBorder="1"/>
    <xf numFmtId="4" fontId="16" fillId="3" borderId="36" xfId="0" applyNumberFormat="1" applyFont="1" applyFill="1" applyBorder="1"/>
    <xf numFmtId="4" fontId="16" fillId="2" borderId="32" xfId="0" applyNumberFormat="1" applyFont="1" applyFill="1" applyBorder="1"/>
    <xf numFmtId="4" fontId="16" fillId="2" borderId="15" xfId="0" applyNumberFormat="1" applyFont="1" applyFill="1" applyBorder="1" applyAlignment="1">
      <alignment horizontal="right"/>
    </xf>
    <xf numFmtId="4" fontId="16" fillId="2" borderId="16" xfId="0" applyNumberFormat="1" applyFont="1" applyFill="1" applyBorder="1" applyAlignment="1">
      <alignment horizontal="right"/>
    </xf>
    <xf numFmtId="4" fontId="15" fillId="2" borderId="15" xfId="0" applyNumberFormat="1" applyFont="1" applyFill="1" applyBorder="1"/>
    <xf numFmtId="4" fontId="16" fillId="3" borderId="30" xfId="0" applyNumberFormat="1" applyFont="1" applyFill="1" applyBorder="1"/>
    <xf numFmtId="4" fontId="16" fillId="2" borderId="39" xfId="0" applyNumberFormat="1" applyFont="1" applyFill="1" applyBorder="1" applyAlignment="1">
      <alignment horizontal="right"/>
    </xf>
    <xf numFmtId="4" fontId="20" fillId="2" borderId="12" xfId="0" applyNumberFormat="1" applyFont="1" applyFill="1" applyBorder="1"/>
    <xf numFmtId="4" fontId="20" fillId="2" borderId="17" xfId="0" applyNumberFormat="1" applyFont="1" applyFill="1" applyBorder="1"/>
    <xf numFmtId="4" fontId="16" fillId="2" borderId="7" xfId="0" applyNumberFormat="1" applyFont="1" applyFill="1" applyBorder="1" applyAlignment="1">
      <alignment horizontal="right"/>
    </xf>
    <xf numFmtId="4" fontId="15" fillId="2" borderId="33" xfId="0" applyNumberFormat="1" applyFont="1" applyFill="1" applyBorder="1" applyAlignment="1"/>
    <xf numFmtId="4" fontId="15" fillId="2" borderId="31" xfId="0" applyNumberFormat="1" applyFont="1" applyFill="1" applyBorder="1" applyAlignment="1"/>
    <xf numFmtId="4" fontId="10" fillId="2" borderId="36" xfId="0" applyNumberFormat="1" applyFont="1" applyFill="1" applyBorder="1"/>
    <xf numFmtId="4" fontId="10" fillId="2" borderId="15" xfId="0" applyNumberFormat="1" applyFont="1" applyFill="1" applyBorder="1"/>
    <xf numFmtId="4" fontId="10" fillId="2" borderId="9" xfId="0" applyNumberFormat="1" applyFont="1" applyFill="1" applyBorder="1"/>
    <xf numFmtId="4" fontId="10" fillId="2" borderId="36" xfId="0" applyNumberFormat="1" applyFont="1" applyFill="1" applyBorder="1" applyAlignment="1">
      <alignment horizontal="right"/>
    </xf>
    <xf numFmtId="10" fontId="15" fillId="2" borderId="0" xfId="0" applyNumberFormat="1" applyFont="1" applyFill="1" applyBorder="1"/>
    <xf numFmtId="4" fontId="15" fillId="2" borderId="28" xfId="0" applyNumberFormat="1" applyFont="1" applyFill="1" applyBorder="1" applyAlignment="1"/>
    <xf numFmtId="4" fontId="15" fillId="2" borderId="0" xfId="0" applyNumberFormat="1" applyFont="1" applyFill="1" applyBorder="1" applyAlignment="1"/>
    <xf numFmtId="4" fontId="9" fillId="2" borderId="0" xfId="0" applyNumberFormat="1" applyFont="1" applyFill="1" applyBorder="1" applyAlignment="1">
      <alignment horizontal="left"/>
    </xf>
    <xf numFmtId="4" fontId="21" fillId="2" borderId="10" xfId="0" applyNumberFormat="1" applyFont="1" applyFill="1" applyBorder="1" applyAlignment="1">
      <alignment horizontal="center" vertical="top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10" fontId="10" fillId="2" borderId="17" xfId="0" applyNumberFormat="1" applyFont="1" applyFill="1" applyBorder="1" applyAlignment="1">
      <alignment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9" fontId="10" fillId="2" borderId="35" xfId="0" applyNumberFormat="1" applyFont="1" applyFill="1" applyBorder="1" applyAlignment="1">
      <alignment horizontal="center" vertical="center" wrapText="1"/>
    </xf>
    <xf numFmtId="49" fontId="10" fillId="3" borderId="35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/>
    <xf numFmtId="4" fontId="19" fillId="2" borderId="16" xfId="0" applyNumberFormat="1" applyFont="1" applyFill="1" applyBorder="1"/>
    <xf numFmtId="4" fontId="19" fillId="2" borderId="32" xfId="0" applyNumberFormat="1" applyFont="1" applyFill="1" applyBorder="1"/>
    <xf numFmtId="4" fontId="10" fillId="2" borderId="0" xfId="0" applyNumberFormat="1" applyFont="1" applyFill="1" applyAlignment="1">
      <alignment horizontal="right"/>
    </xf>
    <xf numFmtId="4" fontId="10" fillId="2" borderId="34" xfId="0" applyNumberFormat="1" applyFont="1" applyFill="1" applyBorder="1"/>
    <xf numFmtId="0" fontId="12" fillId="2" borderId="0" xfId="0" applyFont="1" applyFill="1" applyAlignment="1">
      <alignment vertical="center"/>
    </xf>
    <xf numFmtId="10" fontId="10" fillId="2" borderId="11" xfId="0" applyNumberFormat="1" applyFont="1" applyFill="1" applyBorder="1" applyAlignment="1">
      <alignment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10" fontId="15" fillId="2" borderId="11" xfId="0" applyNumberFormat="1" applyFont="1" applyFill="1" applyBorder="1"/>
    <xf numFmtId="10" fontId="15" fillId="2" borderId="12" xfId="0" applyNumberFormat="1" applyFont="1" applyFill="1" applyBorder="1"/>
    <xf numFmtId="1" fontId="9" fillId="2" borderId="11" xfId="0" applyNumberFormat="1" applyFont="1" applyFill="1" applyBorder="1" applyAlignment="1">
      <alignment horizontal="left" vertical="center" wrapText="1"/>
    </xf>
    <xf numFmtId="4" fontId="15" fillId="2" borderId="11" xfId="0" applyNumberFormat="1" applyFont="1" applyFill="1" applyBorder="1" applyAlignment="1">
      <alignment vertical="center" wrapText="1"/>
    </xf>
    <xf numFmtId="4" fontId="10" fillId="2" borderId="22" xfId="0" applyNumberFormat="1" applyFont="1" applyFill="1" applyBorder="1" applyAlignment="1">
      <alignment horizontal="left"/>
    </xf>
    <xf numFmtId="10" fontId="10" fillId="2" borderId="22" xfId="0" applyNumberFormat="1" applyFont="1" applyFill="1" applyBorder="1"/>
    <xf numFmtId="4" fontId="16" fillId="2" borderId="22" xfId="0" applyNumberFormat="1" applyFont="1" applyFill="1" applyBorder="1" applyAlignment="1">
      <alignment horizontal="right"/>
    </xf>
    <xf numFmtId="4" fontId="19" fillId="0" borderId="29" xfId="0" applyNumberFormat="1" applyFont="1" applyBorder="1"/>
    <xf numFmtId="10" fontId="16" fillId="2" borderId="25" xfId="0" applyNumberFormat="1" applyFont="1" applyFill="1" applyBorder="1"/>
    <xf numFmtId="10" fontId="10" fillId="2" borderId="2" xfId="0" applyNumberFormat="1" applyFont="1" applyFill="1" applyBorder="1"/>
    <xf numFmtId="4" fontId="16" fillId="2" borderId="2" xfId="0" applyNumberFormat="1" applyFont="1" applyFill="1" applyBorder="1" applyAlignment="1">
      <alignment horizontal="right"/>
    </xf>
    <xf numFmtId="4" fontId="19" fillId="0" borderId="2" xfId="0" applyNumberFormat="1" applyFont="1" applyBorder="1"/>
    <xf numFmtId="4" fontId="16" fillId="2" borderId="2" xfId="0" applyNumberFormat="1" applyFont="1" applyFill="1" applyBorder="1"/>
    <xf numFmtId="4" fontId="16" fillId="2" borderId="22" xfId="0" applyNumberFormat="1" applyFont="1" applyFill="1" applyBorder="1"/>
    <xf numFmtId="4" fontId="19" fillId="2" borderId="2" xfId="0" applyNumberFormat="1" applyFont="1" applyFill="1" applyBorder="1"/>
    <xf numFmtId="10" fontId="10" fillId="2" borderId="14" xfId="0" applyNumberFormat="1" applyFont="1" applyFill="1" applyBorder="1"/>
    <xf numFmtId="4" fontId="16" fillId="2" borderId="27" xfId="0" applyNumberFormat="1" applyFont="1" applyFill="1" applyBorder="1"/>
    <xf numFmtId="4" fontId="16" fillId="2" borderId="1" xfId="0" applyNumberFormat="1" applyFont="1" applyFill="1" applyBorder="1"/>
    <xf numFmtId="10" fontId="16" fillId="2" borderId="7" xfId="0" applyNumberFormat="1" applyFont="1" applyFill="1" applyBorder="1"/>
    <xf numFmtId="4" fontId="15" fillId="2" borderId="11" xfId="0" applyNumberFormat="1" applyFont="1" applyFill="1" applyBorder="1" applyAlignment="1"/>
    <xf numFmtId="4" fontId="10" fillId="2" borderId="1" xfId="0" applyNumberFormat="1" applyFont="1" applyFill="1" applyBorder="1" applyAlignment="1">
      <alignment vertical="top" wrapText="1"/>
    </xf>
    <xf numFmtId="4" fontId="10" fillId="2" borderId="14" xfId="0" applyNumberFormat="1" applyFont="1" applyFill="1" applyBorder="1" applyAlignment="1">
      <alignment vertical="top" wrapText="1"/>
    </xf>
    <xf numFmtId="4" fontId="16" fillId="2" borderId="29" xfId="0" applyNumberFormat="1" applyFont="1" applyFill="1" applyBorder="1" applyAlignment="1">
      <alignment horizontal="right"/>
    </xf>
    <xf numFmtId="4" fontId="16" fillId="2" borderId="19" xfId="0" applyNumberFormat="1" applyFont="1" applyFill="1" applyBorder="1" applyAlignment="1">
      <alignment horizontal="right"/>
    </xf>
    <xf numFmtId="4" fontId="16" fillId="2" borderId="1" xfId="0" applyNumberFormat="1" applyFont="1" applyFill="1" applyBorder="1" applyAlignment="1">
      <alignment horizontal="right"/>
    </xf>
    <xf numFmtId="10" fontId="10" fillId="2" borderId="1" xfId="0" applyNumberFormat="1" applyFont="1" applyFill="1" applyBorder="1"/>
    <xf numFmtId="4" fontId="16" fillId="2" borderId="27" xfId="0" applyNumberFormat="1" applyFont="1" applyFill="1" applyBorder="1" applyAlignment="1">
      <alignment horizontal="right"/>
    </xf>
    <xf numFmtId="4" fontId="19" fillId="0" borderId="27" xfId="0" applyNumberFormat="1" applyFont="1" applyBorder="1"/>
    <xf numFmtId="4" fontId="9" fillId="3" borderId="1" xfId="0" applyNumberFormat="1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right" vertical="center"/>
    </xf>
    <xf numFmtId="10" fontId="15" fillId="3" borderId="11" xfId="0" applyNumberFormat="1" applyFont="1" applyFill="1" applyBorder="1" applyAlignment="1">
      <alignment vertical="center"/>
    </xf>
    <xf numFmtId="4" fontId="15" fillId="3" borderId="19" xfId="0" applyNumberFormat="1" applyFont="1" applyFill="1" applyBorder="1" applyAlignment="1">
      <alignment horizontal="right" vertical="center"/>
    </xf>
    <xf numFmtId="10" fontId="15" fillId="3" borderId="12" xfId="0" applyNumberFormat="1" applyFont="1" applyFill="1" applyBorder="1" applyAlignment="1">
      <alignment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3" borderId="11" xfId="0" applyFont="1" applyFill="1" applyBorder="1" applyAlignment="1">
      <alignment vertical="center"/>
    </xf>
    <xf numFmtId="4" fontId="9" fillId="3" borderId="11" xfId="0" applyNumberFormat="1" applyFont="1" applyFill="1" applyBorder="1" applyAlignment="1">
      <alignment horizontal="right" vertical="center"/>
    </xf>
    <xf numFmtId="10" fontId="15" fillId="3" borderId="17" xfId="0" applyNumberFormat="1" applyFont="1" applyFill="1" applyBorder="1" applyAlignment="1">
      <alignment vertical="center"/>
    </xf>
    <xf numFmtId="4" fontId="15" fillId="3" borderId="12" xfId="0" applyNumberFormat="1" applyFont="1" applyFill="1" applyBorder="1" applyAlignment="1">
      <alignment horizontal="right" vertical="center"/>
    </xf>
    <xf numFmtId="10" fontId="16" fillId="3" borderId="17" xfId="0" applyNumberFormat="1" applyFont="1" applyFill="1" applyBorder="1" applyAlignment="1">
      <alignment vertical="center"/>
    </xf>
    <xf numFmtId="4" fontId="10" fillId="2" borderId="0" xfId="0" applyNumberFormat="1" applyFont="1" applyFill="1" applyBorder="1"/>
    <xf numFmtId="49" fontId="15" fillId="2" borderId="11" xfId="0" applyNumberFormat="1" applyFont="1" applyFill="1" applyBorder="1" applyAlignment="1">
      <alignment horizontal="center" vertical="center" wrapText="1"/>
    </xf>
    <xf numFmtId="49" fontId="15" fillId="2" borderId="35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/>
    <xf numFmtId="4" fontId="9" fillId="3" borderId="19" xfId="0" applyNumberFormat="1" applyFont="1" applyFill="1" applyBorder="1" applyAlignment="1">
      <alignment horizontal="right" vertical="center"/>
    </xf>
    <xf numFmtId="4" fontId="10" fillId="0" borderId="0" xfId="0" applyNumberFormat="1" applyFont="1"/>
    <xf numFmtId="4" fontId="10" fillId="0" borderId="2" xfId="0" applyNumberFormat="1" applyFont="1" applyBorder="1"/>
    <xf numFmtId="4" fontId="10" fillId="2" borderId="2" xfId="0" applyNumberFormat="1" applyFont="1" applyFill="1" applyBorder="1" applyAlignment="1">
      <alignment wrapText="1"/>
    </xf>
    <xf numFmtId="4" fontId="10" fillId="0" borderId="2" xfId="0" applyNumberFormat="1" applyFont="1" applyBorder="1" applyAlignment="1">
      <alignment wrapText="1"/>
    </xf>
    <xf numFmtId="4" fontId="23" fillId="0" borderId="28" xfId="0" applyNumberFormat="1" applyFont="1" applyBorder="1" applyAlignment="1">
      <alignment wrapText="1"/>
    </xf>
    <xf numFmtId="4" fontId="23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4" fontId="9" fillId="3" borderId="12" xfId="0" applyNumberFormat="1" applyFont="1" applyFill="1" applyBorder="1" applyAlignment="1">
      <alignment horizontal="right" vertical="center"/>
    </xf>
    <xf numFmtId="4" fontId="9" fillId="3" borderId="12" xfId="0" applyNumberFormat="1" applyFont="1" applyFill="1" applyBorder="1"/>
    <xf numFmtId="4" fontId="10" fillId="0" borderId="37" xfId="0" applyNumberFormat="1" applyFont="1" applyBorder="1"/>
    <xf numFmtId="4" fontId="10" fillId="0" borderId="4" xfId="0" applyNumberFormat="1" applyFont="1" applyBorder="1"/>
    <xf numFmtId="4" fontId="10" fillId="0" borderId="32" xfId="0" applyNumberFormat="1" applyFont="1" applyBorder="1"/>
    <xf numFmtId="4" fontId="10" fillId="0" borderId="16" xfId="0" applyNumberFormat="1" applyFont="1" applyBorder="1"/>
    <xf numFmtId="4" fontId="9" fillId="2" borderId="12" xfId="0" applyNumberFormat="1" applyFont="1" applyFill="1" applyBorder="1"/>
    <xf numFmtId="4" fontId="10" fillId="0" borderId="4" xfId="0" applyNumberFormat="1" applyFont="1" applyBorder="1" applyAlignment="1"/>
    <xf numFmtId="4" fontId="10" fillId="2" borderId="38" xfId="0" applyNumberFormat="1" applyFont="1" applyFill="1" applyBorder="1"/>
    <xf numFmtId="4" fontId="9" fillId="2" borderId="17" xfId="0" applyNumberFormat="1" applyFont="1" applyFill="1" applyBorder="1"/>
    <xf numFmtId="4" fontId="10" fillId="2" borderId="4" xfId="0" applyNumberFormat="1" applyFont="1" applyFill="1" applyBorder="1"/>
    <xf numFmtId="4" fontId="10" fillId="2" borderId="16" xfId="0" applyNumberFormat="1" applyFont="1" applyFill="1" applyBorder="1"/>
    <xf numFmtId="4" fontId="9" fillId="3" borderId="17" xfId="0" applyNumberFormat="1" applyFont="1" applyFill="1" applyBorder="1"/>
    <xf numFmtId="4" fontId="10" fillId="2" borderId="32" xfId="0" applyNumberFormat="1" applyFont="1" applyFill="1" applyBorder="1"/>
    <xf numFmtId="4" fontId="10" fillId="2" borderId="4" xfId="0" applyNumberFormat="1" applyFont="1" applyFill="1" applyBorder="1" applyAlignment="1">
      <alignment horizontal="right"/>
    </xf>
    <xf numFmtId="4" fontId="10" fillId="2" borderId="16" xfId="0" applyNumberFormat="1" applyFont="1" applyFill="1" applyBorder="1" applyAlignment="1">
      <alignment horizontal="right"/>
    </xf>
    <xf numFmtId="4" fontId="24" fillId="3" borderId="17" xfId="0" applyNumberFormat="1" applyFont="1" applyFill="1" applyBorder="1"/>
    <xf numFmtId="4" fontId="9" fillId="3" borderId="17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4" fontId="9" fillId="2" borderId="17" xfId="0" applyNumberFormat="1" applyFont="1" applyFill="1" applyBorder="1" applyAlignment="1"/>
    <xf numFmtId="4" fontId="9" fillId="2" borderId="33" xfId="0" applyNumberFormat="1" applyFont="1" applyFill="1" applyBorder="1" applyAlignment="1"/>
    <xf numFmtId="4" fontId="9" fillId="2" borderId="31" xfId="0" applyNumberFormat="1" applyFont="1" applyFill="1" applyBorder="1" applyAlignment="1"/>
    <xf numFmtId="0" fontId="25" fillId="2" borderId="0" xfId="0" applyFont="1" applyFill="1" applyAlignment="1">
      <alignment horizontal="left"/>
    </xf>
    <xf numFmtId="0" fontId="21" fillId="2" borderId="0" xfId="0" applyFont="1" applyFill="1" applyBorder="1" applyAlignment="1"/>
    <xf numFmtId="1" fontId="21" fillId="2" borderId="10" xfId="0" applyNumberFormat="1" applyFont="1" applyFill="1" applyBorder="1" applyAlignment="1">
      <alignment horizontal="center" wrapText="1"/>
    </xf>
    <xf numFmtId="0" fontId="25" fillId="2" borderId="40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26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1" fontId="21" fillId="3" borderId="10" xfId="0" applyNumberFormat="1" applyFont="1" applyFill="1" applyBorder="1" applyAlignment="1">
      <alignment horizontal="center" vertical="center" wrapText="1"/>
    </xf>
    <xf numFmtId="0" fontId="25" fillId="2" borderId="23" xfId="0" applyNumberFormat="1" applyFont="1" applyFill="1" applyBorder="1" applyAlignment="1">
      <alignment horizontal="center"/>
    </xf>
    <xf numFmtId="0" fontId="25" fillId="2" borderId="8" xfId="0" applyNumberFormat="1" applyFont="1" applyFill="1" applyBorder="1" applyAlignment="1">
      <alignment horizontal="center"/>
    </xf>
    <xf numFmtId="1" fontId="25" fillId="2" borderId="23" xfId="0" applyNumberFormat="1" applyFont="1" applyFill="1" applyBorder="1" applyAlignment="1">
      <alignment horizontal="center"/>
    </xf>
    <xf numFmtId="1" fontId="25" fillId="2" borderId="8" xfId="0" applyNumberFormat="1" applyFont="1" applyFill="1" applyBorder="1" applyAlignment="1">
      <alignment horizontal="center"/>
    </xf>
    <xf numFmtId="49" fontId="25" fillId="2" borderId="8" xfId="0" applyNumberFormat="1" applyFont="1" applyFill="1" applyBorder="1" applyAlignment="1">
      <alignment horizontal="center"/>
    </xf>
    <xf numFmtId="1" fontId="25" fillId="2" borderId="13" xfId="0" applyNumberFormat="1" applyFont="1" applyFill="1" applyBorder="1" applyAlignment="1">
      <alignment horizontal="center"/>
    </xf>
    <xf numFmtId="1" fontId="21" fillId="2" borderId="10" xfId="0" applyNumberFormat="1" applyFont="1" applyFill="1" applyBorder="1" applyAlignment="1">
      <alignment horizontal="center"/>
    </xf>
    <xf numFmtId="0" fontId="25" fillId="2" borderId="13" xfId="0" applyNumberFormat="1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/>
    </xf>
    <xf numFmtId="0" fontId="25" fillId="2" borderId="0" xfId="0" applyFont="1" applyFill="1" applyBorder="1"/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  <xf numFmtId="10" fontId="26" fillId="2" borderId="12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/>
    <xf numFmtId="0" fontId="27" fillId="2" borderId="0" xfId="0" applyFont="1" applyFill="1" applyAlignment="1">
      <alignment horizontal="left" vertical="center"/>
    </xf>
    <xf numFmtId="0" fontId="10" fillId="2" borderId="21" xfId="0" applyFont="1" applyFill="1" applyBorder="1" applyAlignment="1">
      <alignment horizontal="center"/>
    </xf>
  </cellXfs>
  <cellStyles count="4">
    <cellStyle name="Normal 2" xfId="3" xr:uid="{3651B894-5A63-4D49-973F-2EFF247BCF0C}"/>
    <cellStyle name="Normalno" xfId="0" builtinId="0"/>
    <cellStyle name="Normalno 2" xfId="1" xr:uid="{00000000-0005-0000-0000-000001000000}"/>
    <cellStyle name="Normalno 3" xfId="2" xr:uid="{B0CFF28B-BCDF-4E62-B035-B0932342F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1120140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102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6" t="s">
        <v>12</v>
      </c>
      <c r="B7" s="43">
        <v>2214900</v>
      </c>
      <c r="C7" s="44">
        <v>915692.82</v>
      </c>
      <c r="D7" s="44">
        <v>1255110</v>
      </c>
      <c r="E7" s="44">
        <v>1561505</v>
      </c>
      <c r="F7" s="44">
        <v>739776.6</v>
      </c>
      <c r="G7" s="44">
        <v>1243492.3500000001</v>
      </c>
      <c r="H7" s="44">
        <v>518286.6</v>
      </c>
      <c r="I7" s="44">
        <v>400869.97</v>
      </c>
      <c r="J7" s="44">
        <v>1033620</v>
      </c>
      <c r="K7" s="44">
        <v>496137.6</v>
      </c>
      <c r="L7" s="44">
        <v>671853</v>
      </c>
      <c r="M7" s="44">
        <v>1948159.59</v>
      </c>
      <c r="N7" s="45">
        <f>SUM(B7:M7)</f>
        <v>12999403.529999999</v>
      </c>
    </row>
    <row r="8" spans="1:14" x14ac:dyDescent="0.2">
      <c r="A8" s="37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8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7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8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7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8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7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8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7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8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7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8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7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8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7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8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7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8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7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8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39">
        <f t="shared" si="0"/>
        <v>128000</v>
      </c>
    </row>
    <row r="28" spans="1:14" x14ac:dyDescent="0.2">
      <c r="A28" s="37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0">
        <f t="shared" si="0"/>
        <v>100000</v>
      </c>
    </row>
    <row r="29" spans="1:14" x14ac:dyDescent="0.2">
      <c r="A29" s="38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9">
        <f t="shared" si="0"/>
        <v>10000</v>
      </c>
    </row>
    <row r="30" spans="1:14" x14ac:dyDescent="0.2">
      <c r="A30" s="37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0">
        <f t="shared" si="0"/>
        <v>80000</v>
      </c>
    </row>
    <row r="31" spans="1:14" x14ac:dyDescent="0.2">
      <c r="A31" s="38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>
        <f t="shared" si="0"/>
        <v>50000</v>
      </c>
    </row>
    <row r="32" spans="1:14" x14ac:dyDescent="0.2">
      <c r="A32" s="37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0">
        <f t="shared" si="0"/>
        <v>10000</v>
      </c>
    </row>
    <row r="33" spans="1:14" x14ac:dyDescent="0.2">
      <c r="A33" s="38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>
        <f t="shared" si="0"/>
        <v>50000</v>
      </c>
    </row>
    <row r="34" spans="1:14" x14ac:dyDescent="0.2">
      <c r="A34" s="37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0">
        <f t="shared" si="0"/>
        <v>40000</v>
      </c>
    </row>
    <row r="35" spans="1:14" x14ac:dyDescent="0.2">
      <c r="A35" s="38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9">
        <f t="shared" si="0"/>
        <v>25000</v>
      </c>
    </row>
    <row r="36" spans="1:14" x14ac:dyDescent="0.2">
      <c r="A36" s="37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0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0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0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9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0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39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0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39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0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0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39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0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39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0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39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0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39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0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39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0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39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0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39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0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39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0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0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0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1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2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8"/>
  <sheetViews>
    <sheetView tabSelected="1" topLeftCell="A207" workbookViewId="0">
      <selection activeCell="N227" sqref="N227"/>
    </sheetView>
  </sheetViews>
  <sheetFormatPr defaultColWidth="8.85546875" defaultRowHeight="12.75" x14ac:dyDescent="0.2"/>
  <cols>
    <col min="1" max="1" width="7" style="282" customWidth="1"/>
    <col min="2" max="2" width="35.5703125" style="76" customWidth="1"/>
    <col min="3" max="3" width="12.28515625" style="50" bestFit="1" customWidth="1"/>
    <col min="4" max="4" width="12.28515625" style="50" hidden="1" customWidth="1"/>
    <col min="5" max="5" width="8.7109375" style="96" hidden="1" customWidth="1"/>
    <col min="6" max="6" width="12.28515625" style="50" bestFit="1" customWidth="1"/>
    <col min="7" max="7" width="12.28515625" style="108" hidden="1" customWidth="1"/>
    <col min="8" max="8" width="12.85546875" style="108" hidden="1" customWidth="1"/>
    <col min="9" max="11" width="12.28515625" style="108" hidden="1" customWidth="1"/>
    <col min="12" max="12" width="12.28515625" style="50" customWidth="1"/>
    <col min="13" max="13" width="12.28515625" style="108" bestFit="1" customWidth="1"/>
    <col min="14" max="14" width="12.28515625" style="108" customWidth="1"/>
    <col min="15" max="15" width="8.7109375" style="109" bestFit="1" customWidth="1"/>
    <col min="16" max="16" width="31.28515625" style="50" hidden="1" customWidth="1"/>
    <col min="17" max="17" width="26.7109375" style="76" hidden="1" customWidth="1"/>
    <col min="18" max="18" width="20" style="76" hidden="1" customWidth="1"/>
    <col min="19" max="19" width="26.28515625" style="76" hidden="1" customWidth="1"/>
    <col min="20" max="20" width="16.85546875" style="76" hidden="1" customWidth="1"/>
    <col min="21" max="16384" width="8.85546875" style="76"/>
  </cols>
  <sheetData>
    <row r="1" spans="1:16" x14ac:dyDescent="0.2">
      <c r="A1" s="258"/>
      <c r="B1" s="49"/>
      <c r="C1" s="49"/>
    </row>
    <row r="2" spans="1:16" x14ac:dyDescent="0.2">
      <c r="A2" s="258"/>
      <c r="B2" s="49"/>
      <c r="C2" s="49"/>
    </row>
    <row r="3" spans="1:16" x14ac:dyDescent="0.2">
      <c r="A3" s="258"/>
      <c r="B3" s="49"/>
      <c r="C3" s="49"/>
    </row>
    <row r="4" spans="1:16" s="77" customFormat="1" ht="26.25" customHeight="1" x14ac:dyDescent="0.25">
      <c r="A4" s="258"/>
      <c r="B4" s="47" t="s">
        <v>308</v>
      </c>
      <c r="C4" s="47"/>
      <c r="D4" s="51"/>
      <c r="E4" s="97"/>
      <c r="F4" s="51"/>
      <c r="G4" s="108"/>
      <c r="H4" s="108"/>
      <c r="I4" s="108"/>
      <c r="J4" s="108"/>
      <c r="K4" s="108"/>
      <c r="L4" s="50"/>
      <c r="M4" s="108"/>
      <c r="N4" s="108"/>
      <c r="O4" s="109"/>
      <c r="P4" s="51"/>
    </row>
    <row r="5" spans="1:16" s="77" customFormat="1" ht="15.6" customHeight="1" x14ac:dyDescent="0.25">
      <c r="A5" s="258"/>
      <c r="B5" s="47" t="s">
        <v>310</v>
      </c>
      <c r="C5" s="47"/>
      <c r="D5" s="51"/>
      <c r="E5" s="97"/>
      <c r="F5" s="51"/>
      <c r="G5" s="108"/>
      <c r="H5" s="108"/>
      <c r="I5" s="108"/>
      <c r="J5" s="108"/>
      <c r="K5" s="108"/>
      <c r="L5" s="50"/>
      <c r="M5" s="108"/>
      <c r="N5" s="108"/>
      <c r="O5" s="109"/>
      <c r="P5" s="51"/>
    </row>
    <row r="6" spans="1:16" s="78" customFormat="1" ht="18.75" x14ac:dyDescent="0.3">
      <c r="A6" s="259"/>
      <c r="B6" s="52" t="s">
        <v>309</v>
      </c>
      <c r="C6" s="52"/>
      <c r="D6" s="53"/>
      <c r="E6" s="98"/>
      <c r="F6" s="53"/>
      <c r="G6" s="110"/>
      <c r="H6" s="108"/>
      <c r="I6" s="108"/>
      <c r="J6" s="108"/>
      <c r="K6" s="108"/>
      <c r="L6" s="50"/>
      <c r="M6" s="108"/>
      <c r="N6" s="108"/>
      <c r="O6" s="111"/>
      <c r="P6" s="227"/>
    </row>
    <row r="7" spans="1:16" ht="13.5" thickBot="1" x14ac:dyDescent="0.25">
      <c r="A7" s="288"/>
      <c r="B7" s="288"/>
    </row>
    <row r="8" spans="1:16" ht="74.25" customHeight="1" thickBot="1" x14ac:dyDescent="0.25">
      <c r="A8" s="168" t="s">
        <v>262</v>
      </c>
      <c r="B8" s="79" t="s">
        <v>151</v>
      </c>
      <c r="C8" s="170" t="s">
        <v>227</v>
      </c>
      <c r="D8" s="170" t="s">
        <v>263</v>
      </c>
      <c r="E8" s="181" t="s">
        <v>241</v>
      </c>
      <c r="F8" s="170" t="s">
        <v>266</v>
      </c>
      <c r="G8" s="182" t="s">
        <v>267</v>
      </c>
      <c r="H8" s="170" t="s">
        <v>264</v>
      </c>
      <c r="I8" s="170" t="s">
        <v>265</v>
      </c>
      <c r="J8" s="170" t="s">
        <v>261</v>
      </c>
      <c r="K8" s="170" t="s">
        <v>276</v>
      </c>
      <c r="L8" s="170" t="s">
        <v>312</v>
      </c>
      <c r="M8" s="225" t="s">
        <v>268</v>
      </c>
      <c r="N8" s="183" t="s">
        <v>315</v>
      </c>
      <c r="O8" s="283" t="s">
        <v>317</v>
      </c>
    </row>
    <row r="9" spans="1:16" s="218" customFormat="1" ht="28.5" customHeight="1" thickBot="1" x14ac:dyDescent="0.25">
      <c r="A9" s="284"/>
      <c r="B9" s="212" t="s">
        <v>96</v>
      </c>
      <c r="C9" s="213">
        <f>SUM(C10,C42,C48,C50)</f>
        <v>32527155.890000001</v>
      </c>
      <c r="D9" s="213">
        <f>SUM(D10,D42,D48,D50)</f>
        <v>27484489.194000002</v>
      </c>
      <c r="E9" s="214">
        <f t="shared" ref="E9:E26" si="0">G9/D9</f>
        <v>1.0286594668156306</v>
      </c>
      <c r="F9" s="213">
        <f t="shared" ref="F9:N9" si="1">SUM(F10,F42,F48,F50)</f>
        <v>27781979.479999997</v>
      </c>
      <c r="G9" s="215">
        <f t="shared" si="1"/>
        <v>28272180</v>
      </c>
      <c r="H9" s="215">
        <f t="shared" si="1"/>
        <v>27098180</v>
      </c>
      <c r="I9" s="215">
        <f t="shared" si="1"/>
        <v>26670000</v>
      </c>
      <c r="J9" s="215">
        <f t="shared" si="1"/>
        <v>26770000</v>
      </c>
      <c r="K9" s="215">
        <f t="shared" si="1"/>
        <v>25164797.43</v>
      </c>
      <c r="L9" s="228">
        <f t="shared" si="1"/>
        <v>28754429.960000001</v>
      </c>
      <c r="M9" s="215">
        <f t="shared" si="1"/>
        <v>30434500</v>
      </c>
      <c r="N9" s="215">
        <f t="shared" si="1"/>
        <v>30499266.57</v>
      </c>
      <c r="O9" s="216">
        <f t="shared" ref="O9:O20" si="2">N9/L9</f>
        <v>1.0606806190359963</v>
      </c>
      <c r="P9" s="217"/>
    </row>
    <row r="10" spans="1:16" ht="15.6" customHeight="1" thickBot="1" x14ac:dyDescent="0.25">
      <c r="A10" s="260" t="s">
        <v>279</v>
      </c>
      <c r="B10" s="186" t="s">
        <v>91</v>
      </c>
      <c r="C10" s="54">
        <f>SUM(C11:C41)</f>
        <v>29677293.510000002</v>
      </c>
      <c r="D10" s="54">
        <f>SUM(D11:D41)</f>
        <v>23675645.574000001</v>
      </c>
      <c r="E10" s="184">
        <f t="shared" si="0"/>
        <v>1.1242430503872012</v>
      </c>
      <c r="F10" s="54">
        <f t="shared" ref="F10:N10" si="3">SUM(F11:F41)</f>
        <v>22763328.639999997</v>
      </c>
      <c r="G10" s="187">
        <f t="shared" si="3"/>
        <v>26617180</v>
      </c>
      <c r="H10" s="187">
        <f t="shared" si="3"/>
        <v>25443180</v>
      </c>
      <c r="I10" s="187">
        <f t="shared" si="3"/>
        <v>25115000</v>
      </c>
      <c r="J10" s="187">
        <f t="shared" si="3"/>
        <v>25215000</v>
      </c>
      <c r="K10" s="187">
        <f t="shared" si="3"/>
        <v>23171264.039999999</v>
      </c>
      <c r="L10" s="54">
        <f>SUM(L11:L41)</f>
        <v>26258437.109999999</v>
      </c>
      <c r="M10" s="187">
        <f t="shared" si="3"/>
        <v>29164500</v>
      </c>
      <c r="N10" s="187">
        <f t="shared" si="3"/>
        <v>28991800</v>
      </c>
      <c r="O10" s="185">
        <f t="shared" si="2"/>
        <v>1.1040946526462938</v>
      </c>
    </row>
    <row r="11" spans="1:16" ht="12.6" customHeight="1" x14ac:dyDescent="0.2">
      <c r="A11" s="261">
        <v>1</v>
      </c>
      <c r="B11" s="188" t="s">
        <v>193</v>
      </c>
      <c r="C11" s="55">
        <v>6156362.6900000004</v>
      </c>
      <c r="D11" s="61">
        <v>5800000</v>
      </c>
      <c r="E11" s="189">
        <f t="shared" si="0"/>
        <v>1.1379310344827587</v>
      </c>
      <c r="F11" s="61">
        <v>5626039.4199999999</v>
      </c>
      <c r="G11" s="190">
        <v>6600000</v>
      </c>
      <c r="H11" s="190">
        <v>6000000</v>
      </c>
      <c r="I11" s="190">
        <v>5600000</v>
      </c>
      <c r="J11" s="190">
        <v>5600000</v>
      </c>
      <c r="K11" s="114">
        <v>4775363.01</v>
      </c>
      <c r="L11" s="229">
        <v>5647562.6900000004</v>
      </c>
      <c r="M11" s="191">
        <v>6600000</v>
      </c>
      <c r="N11" s="191">
        <v>6000000</v>
      </c>
      <c r="O11" s="192">
        <f t="shared" si="2"/>
        <v>1.0624052054568693</v>
      </c>
      <c r="P11" s="50" t="s">
        <v>269</v>
      </c>
    </row>
    <row r="12" spans="1:16" x14ac:dyDescent="0.2">
      <c r="A12" s="262">
        <v>2</v>
      </c>
      <c r="B12" s="84" t="s">
        <v>82</v>
      </c>
      <c r="C12" s="56">
        <v>7680440.2300000004</v>
      </c>
      <c r="D12" s="57">
        <v>5600000</v>
      </c>
      <c r="E12" s="193">
        <f t="shared" si="0"/>
        <v>1.1785714285714286</v>
      </c>
      <c r="F12" s="57">
        <v>5114361.4000000004</v>
      </c>
      <c r="G12" s="194">
        <v>6600000</v>
      </c>
      <c r="H12" s="194">
        <v>6500000</v>
      </c>
      <c r="I12" s="190">
        <v>6500000</v>
      </c>
      <c r="J12" s="190">
        <v>6600000</v>
      </c>
      <c r="K12" s="114">
        <v>7247558.5700000003</v>
      </c>
      <c r="L12" s="230">
        <v>7547850.8499999996</v>
      </c>
      <c r="M12" s="195">
        <v>8000000</v>
      </c>
      <c r="N12" s="195">
        <v>8000000</v>
      </c>
      <c r="O12" s="192">
        <f t="shared" si="2"/>
        <v>1.0599043567481199</v>
      </c>
    </row>
    <row r="13" spans="1:16" x14ac:dyDescent="0.2">
      <c r="A13" s="262">
        <v>3</v>
      </c>
      <c r="B13" s="84" t="s">
        <v>83</v>
      </c>
      <c r="C13" s="56">
        <v>2982190.63</v>
      </c>
      <c r="D13" s="57">
        <v>2600000</v>
      </c>
      <c r="E13" s="193">
        <f t="shared" si="0"/>
        <v>1.0384615384615385</v>
      </c>
      <c r="F13" s="57">
        <v>2603346.2999999998</v>
      </c>
      <c r="G13" s="196">
        <v>2700000</v>
      </c>
      <c r="H13" s="196">
        <v>2600000</v>
      </c>
      <c r="I13" s="197">
        <v>2700000</v>
      </c>
      <c r="J13" s="197">
        <v>2700000</v>
      </c>
      <c r="K13" s="121">
        <v>2149746.41</v>
      </c>
      <c r="L13" s="231">
        <v>2610849.9300000002</v>
      </c>
      <c r="M13" s="195">
        <v>3200000</v>
      </c>
      <c r="N13" s="195">
        <v>3000000</v>
      </c>
      <c r="O13" s="192">
        <f t="shared" si="2"/>
        <v>1.1490511061277275</v>
      </c>
    </row>
    <row r="14" spans="1:16" x14ac:dyDescent="0.2">
      <c r="A14" s="262">
        <v>4</v>
      </c>
      <c r="B14" s="84" t="s">
        <v>305</v>
      </c>
      <c r="C14" s="56">
        <v>309473.78000000003</v>
      </c>
      <c r="D14" s="57">
        <v>250000</v>
      </c>
      <c r="E14" s="193">
        <f t="shared" si="0"/>
        <v>1.2</v>
      </c>
      <c r="F14" s="57">
        <v>222017.88</v>
      </c>
      <c r="G14" s="196">
        <v>300000</v>
      </c>
      <c r="H14" s="196">
        <v>250000</v>
      </c>
      <c r="I14" s="197">
        <v>250000</v>
      </c>
      <c r="J14" s="197">
        <v>250000</v>
      </c>
      <c r="K14" s="121">
        <v>264598.12</v>
      </c>
      <c r="L14" s="232">
        <v>326764.92</v>
      </c>
      <c r="M14" s="195">
        <v>320000</v>
      </c>
      <c r="N14" s="195">
        <v>320000</v>
      </c>
      <c r="O14" s="192">
        <f t="shared" si="2"/>
        <v>0.97929728809322625</v>
      </c>
    </row>
    <row r="15" spans="1:16" x14ac:dyDescent="0.2">
      <c r="A15" s="262">
        <v>5</v>
      </c>
      <c r="B15" s="84" t="s">
        <v>84</v>
      </c>
      <c r="C15" s="56">
        <v>44400</v>
      </c>
      <c r="D15" s="57">
        <v>4000</v>
      </c>
      <c r="E15" s="193">
        <f t="shared" si="0"/>
        <v>8.75</v>
      </c>
      <c r="F15" s="57">
        <v>4000</v>
      </c>
      <c r="G15" s="196">
        <v>35000</v>
      </c>
      <c r="H15" s="196">
        <v>5000</v>
      </c>
      <c r="I15" s="197">
        <v>1500</v>
      </c>
      <c r="J15" s="197">
        <v>1500</v>
      </c>
      <c r="K15" s="121">
        <v>12000</v>
      </c>
      <c r="L15" s="232">
        <v>12000</v>
      </c>
      <c r="M15" s="195">
        <v>20000</v>
      </c>
      <c r="N15" s="195">
        <v>20000</v>
      </c>
      <c r="O15" s="192">
        <f t="shared" si="2"/>
        <v>1.6666666666666667</v>
      </c>
    </row>
    <row r="16" spans="1:16" x14ac:dyDescent="0.2">
      <c r="A16" s="262">
        <v>6</v>
      </c>
      <c r="B16" s="84" t="s">
        <v>85</v>
      </c>
      <c r="C16" s="56">
        <v>40355.839999999997</v>
      </c>
      <c r="D16" s="57">
        <v>100000</v>
      </c>
      <c r="E16" s="193">
        <f t="shared" si="0"/>
        <v>1</v>
      </c>
      <c r="F16" s="57">
        <v>99060.52</v>
      </c>
      <c r="G16" s="196">
        <v>100000</v>
      </c>
      <c r="H16" s="196">
        <v>80000</v>
      </c>
      <c r="I16" s="197">
        <v>80000</v>
      </c>
      <c r="J16" s="197">
        <v>80000</v>
      </c>
      <c r="K16" s="121">
        <v>37190.58</v>
      </c>
      <c r="L16" s="232">
        <v>58066.68</v>
      </c>
      <c r="M16" s="195">
        <v>70000</v>
      </c>
      <c r="N16" s="195">
        <v>70000</v>
      </c>
      <c r="O16" s="192">
        <f t="shared" si="2"/>
        <v>1.205510630192737</v>
      </c>
    </row>
    <row r="17" spans="1:15" x14ac:dyDescent="0.2">
      <c r="A17" s="262">
        <v>7</v>
      </c>
      <c r="B17" s="84" t="s">
        <v>86</v>
      </c>
      <c r="C17" s="56">
        <v>336112.16</v>
      </c>
      <c r="D17" s="57">
        <v>340000</v>
      </c>
      <c r="E17" s="193">
        <f t="shared" si="0"/>
        <v>1</v>
      </c>
      <c r="F17" s="57">
        <v>332977.94</v>
      </c>
      <c r="G17" s="196">
        <v>340000</v>
      </c>
      <c r="H17" s="196">
        <v>320000</v>
      </c>
      <c r="I17" s="197">
        <v>340000</v>
      </c>
      <c r="J17" s="197">
        <v>340000</v>
      </c>
      <c r="K17" s="121">
        <v>275384.8</v>
      </c>
      <c r="L17" s="232">
        <v>331208.15999999997</v>
      </c>
      <c r="M17" s="195">
        <v>330000</v>
      </c>
      <c r="N17" s="195">
        <v>330000</v>
      </c>
      <c r="O17" s="192">
        <f t="shared" si="2"/>
        <v>0.99635226378480535</v>
      </c>
    </row>
    <row r="18" spans="1:15" x14ac:dyDescent="0.2">
      <c r="A18" s="262">
        <v>8</v>
      </c>
      <c r="B18" s="84" t="s">
        <v>129</v>
      </c>
      <c r="C18" s="56">
        <v>1860525.97</v>
      </c>
      <c r="D18" s="57">
        <v>1600000</v>
      </c>
      <c r="E18" s="193">
        <f t="shared" si="0"/>
        <v>1.125</v>
      </c>
      <c r="F18" s="57">
        <v>1467296</v>
      </c>
      <c r="G18" s="196">
        <v>1800000</v>
      </c>
      <c r="H18" s="196">
        <v>1500000</v>
      </c>
      <c r="I18" s="197">
        <v>1500000</v>
      </c>
      <c r="J18" s="197">
        <v>1500000</v>
      </c>
      <c r="K18" s="114">
        <v>1526315.43</v>
      </c>
      <c r="L18" s="230">
        <v>1767398.48</v>
      </c>
      <c r="M18" s="195">
        <v>2200000</v>
      </c>
      <c r="N18" s="195">
        <v>2000000</v>
      </c>
      <c r="O18" s="192">
        <f t="shared" si="2"/>
        <v>1.1316067217620329</v>
      </c>
    </row>
    <row r="19" spans="1:15" x14ac:dyDescent="0.2">
      <c r="A19" s="262">
        <v>9</v>
      </c>
      <c r="B19" s="84" t="s">
        <v>87</v>
      </c>
      <c r="C19" s="56">
        <v>246384.44</v>
      </c>
      <c r="D19" s="57">
        <v>250000</v>
      </c>
      <c r="E19" s="193">
        <f t="shared" si="0"/>
        <v>1.04</v>
      </c>
      <c r="F19" s="57">
        <v>246744.44</v>
      </c>
      <c r="G19" s="196">
        <v>260000</v>
      </c>
      <c r="H19" s="196">
        <v>260000</v>
      </c>
      <c r="I19" s="197">
        <v>260000</v>
      </c>
      <c r="J19" s="197">
        <v>260000</v>
      </c>
      <c r="K19" s="121">
        <v>246744.44</v>
      </c>
      <c r="L19" s="232">
        <v>246744.44</v>
      </c>
      <c r="M19" s="195">
        <v>250000</v>
      </c>
      <c r="N19" s="195">
        <v>250000</v>
      </c>
      <c r="O19" s="192">
        <f t="shared" si="2"/>
        <v>1.0131940561659667</v>
      </c>
    </row>
    <row r="20" spans="1:15" x14ac:dyDescent="0.2">
      <c r="A20" s="262">
        <v>10</v>
      </c>
      <c r="B20" s="48" t="s">
        <v>306</v>
      </c>
      <c r="C20" s="56">
        <v>191765.18</v>
      </c>
      <c r="D20" s="57">
        <v>130000</v>
      </c>
      <c r="E20" s="193">
        <f t="shared" si="0"/>
        <v>1.1153846153846154</v>
      </c>
      <c r="F20" s="57">
        <v>196340</v>
      </c>
      <c r="G20" s="196">
        <v>145000</v>
      </c>
      <c r="H20" s="196">
        <v>145000</v>
      </c>
      <c r="I20" s="197">
        <v>190000</v>
      </c>
      <c r="J20" s="197">
        <v>190000</v>
      </c>
      <c r="K20" s="114">
        <v>196056</v>
      </c>
      <c r="L20" s="230">
        <v>237704</v>
      </c>
      <c r="M20" s="195">
        <v>220000</v>
      </c>
      <c r="N20" s="195">
        <v>250000</v>
      </c>
      <c r="O20" s="192">
        <f t="shared" si="2"/>
        <v>1.0517281997778749</v>
      </c>
    </row>
    <row r="21" spans="1:15" x14ac:dyDescent="0.2">
      <c r="A21" s="262">
        <v>11</v>
      </c>
      <c r="B21" s="84" t="s">
        <v>172</v>
      </c>
      <c r="C21" s="56">
        <v>108000</v>
      </c>
      <c r="D21" s="57">
        <v>90000</v>
      </c>
      <c r="E21" s="193">
        <f t="shared" si="0"/>
        <v>1.1111111111111112</v>
      </c>
      <c r="F21" s="57">
        <v>19194.77</v>
      </c>
      <c r="G21" s="196">
        <v>100000</v>
      </c>
      <c r="H21" s="196">
        <v>100000</v>
      </c>
      <c r="I21" s="197">
        <v>0</v>
      </c>
      <c r="J21" s="197">
        <v>0</v>
      </c>
      <c r="K21" s="197">
        <v>0</v>
      </c>
      <c r="L21" s="230">
        <f t="shared" ref="L21" si="4">K21/10*12</f>
        <v>0</v>
      </c>
      <c r="M21" s="195">
        <v>0</v>
      </c>
      <c r="N21" s="195">
        <v>0</v>
      </c>
      <c r="O21" s="192">
        <v>0</v>
      </c>
    </row>
    <row r="22" spans="1:15" x14ac:dyDescent="0.2">
      <c r="A22" s="262">
        <v>12</v>
      </c>
      <c r="B22" s="84" t="s">
        <v>164</v>
      </c>
      <c r="C22" s="56">
        <v>290575</v>
      </c>
      <c r="D22" s="57">
        <v>280000</v>
      </c>
      <c r="E22" s="193">
        <f t="shared" si="0"/>
        <v>1.0178571428571428</v>
      </c>
      <c r="F22" s="57">
        <v>303025.23</v>
      </c>
      <c r="G22" s="196">
        <v>285000</v>
      </c>
      <c r="H22" s="196">
        <v>285000</v>
      </c>
      <c r="I22" s="197">
        <v>285000</v>
      </c>
      <c r="J22" s="197">
        <v>285000</v>
      </c>
      <c r="K22" s="197">
        <v>204000</v>
      </c>
      <c r="L22" s="232">
        <v>221710</v>
      </c>
      <c r="M22" s="195">
        <v>250000</v>
      </c>
      <c r="N22" s="195">
        <v>250000</v>
      </c>
      <c r="O22" s="192">
        <f t="shared" ref="O22:O40" si="5">N22/L22</f>
        <v>1.1275991159622931</v>
      </c>
    </row>
    <row r="23" spans="1:15" x14ac:dyDescent="0.2">
      <c r="A23" s="262">
        <v>13</v>
      </c>
      <c r="B23" s="84" t="s">
        <v>119</v>
      </c>
      <c r="C23" s="56">
        <v>352367.25</v>
      </c>
      <c r="D23" s="57">
        <v>50000</v>
      </c>
      <c r="E23" s="193">
        <f t="shared" si="0"/>
        <v>2</v>
      </c>
      <c r="F23" s="57">
        <v>17020</v>
      </c>
      <c r="G23" s="196">
        <v>100000</v>
      </c>
      <c r="H23" s="196">
        <v>100000</v>
      </c>
      <c r="I23" s="197">
        <v>30000</v>
      </c>
      <c r="J23" s="197">
        <v>30000</v>
      </c>
      <c r="K23" s="121">
        <v>132665.04999999999</v>
      </c>
      <c r="L23" s="230">
        <v>676348.16</v>
      </c>
      <c r="M23" s="195">
        <v>150000</v>
      </c>
      <c r="N23" s="195">
        <v>650000</v>
      </c>
      <c r="O23" s="192">
        <f t="shared" si="5"/>
        <v>0.96104349570493397</v>
      </c>
    </row>
    <row r="24" spans="1:15" x14ac:dyDescent="0.2">
      <c r="A24" s="262">
        <v>14</v>
      </c>
      <c r="B24" s="84" t="s">
        <v>165</v>
      </c>
      <c r="C24" s="56">
        <v>665535.36</v>
      </c>
      <c r="D24" s="57">
        <v>480000</v>
      </c>
      <c r="E24" s="193">
        <f t="shared" si="0"/>
        <v>1.1875</v>
      </c>
      <c r="F24" s="57">
        <v>407541.4</v>
      </c>
      <c r="G24" s="196">
        <v>570000</v>
      </c>
      <c r="H24" s="196">
        <v>500000</v>
      </c>
      <c r="I24" s="196">
        <v>570000</v>
      </c>
      <c r="J24" s="196">
        <v>570000</v>
      </c>
      <c r="K24" s="114">
        <v>627781</v>
      </c>
      <c r="L24" s="230">
        <v>708380.89</v>
      </c>
      <c r="M24" s="195">
        <v>700000</v>
      </c>
      <c r="N24" s="195">
        <v>800000</v>
      </c>
      <c r="O24" s="192">
        <f t="shared" si="5"/>
        <v>1.1293359424193388</v>
      </c>
    </row>
    <row r="25" spans="1:15" x14ac:dyDescent="0.2">
      <c r="A25" s="262">
        <v>15</v>
      </c>
      <c r="B25" s="84" t="s">
        <v>199</v>
      </c>
      <c r="C25" s="56">
        <v>296516</v>
      </c>
      <c r="D25" s="57">
        <v>140000</v>
      </c>
      <c r="E25" s="193">
        <f t="shared" si="0"/>
        <v>1.5714285714285714</v>
      </c>
      <c r="F25" s="57">
        <v>83916</v>
      </c>
      <c r="G25" s="196">
        <v>220000</v>
      </c>
      <c r="H25" s="196">
        <v>150000</v>
      </c>
      <c r="I25" s="197">
        <v>150000</v>
      </c>
      <c r="J25" s="197">
        <v>150000</v>
      </c>
      <c r="K25" s="114">
        <v>186662</v>
      </c>
      <c r="L25" s="230">
        <v>186662</v>
      </c>
      <c r="M25" s="195">
        <v>300000</v>
      </c>
      <c r="N25" s="195">
        <v>25000</v>
      </c>
      <c r="O25" s="192">
        <f t="shared" si="5"/>
        <v>0.1339319197265646</v>
      </c>
    </row>
    <row r="26" spans="1:15" x14ac:dyDescent="0.2">
      <c r="A26" s="262">
        <v>16</v>
      </c>
      <c r="B26" s="84" t="s">
        <v>166</v>
      </c>
      <c r="C26" s="56">
        <v>358383.75</v>
      </c>
      <c r="D26" s="57">
        <v>250000</v>
      </c>
      <c r="E26" s="193">
        <f t="shared" si="0"/>
        <v>1.2</v>
      </c>
      <c r="F26" s="57">
        <v>280133.21000000002</v>
      </c>
      <c r="G26" s="196">
        <v>300000</v>
      </c>
      <c r="H26" s="196">
        <v>300000</v>
      </c>
      <c r="I26" s="197">
        <v>300000</v>
      </c>
      <c r="J26" s="197">
        <v>300000</v>
      </c>
      <c r="K26" s="114">
        <v>273855.32</v>
      </c>
      <c r="L26" s="230">
        <v>313085.37</v>
      </c>
      <c r="M26" s="195">
        <v>320000</v>
      </c>
      <c r="N26" s="195">
        <v>320000</v>
      </c>
      <c r="O26" s="192">
        <f t="shared" si="5"/>
        <v>1.0220854458961146</v>
      </c>
    </row>
    <row r="27" spans="1:15" x14ac:dyDescent="0.2">
      <c r="A27" s="262">
        <v>17</v>
      </c>
      <c r="B27" s="84" t="s">
        <v>236</v>
      </c>
      <c r="C27" s="56">
        <v>0</v>
      </c>
      <c r="D27" s="57">
        <v>0</v>
      </c>
      <c r="E27" s="193">
        <v>0</v>
      </c>
      <c r="F27" s="57">
        <v>0</v>
      </c>
      <c r="G27" s="194">
        <v>200000</v>
      </c>
      <c r="H27" s="194">
        <v>200000</v>
      </c>
      <c r="I27" s="190">
        <v>200000</v>
      </c>
      <c r="J27" s="190">
        <v>200000</v>
      </c>
      <c r="K27" s="121">
        <v>28660.02</v>
      </c>
      <c r="L27" s="230">
        <v>31547.82</v>
      </c>
      <c r="M27" s="195">
        <v>100000</v>
      </c>
      <c r="N27" s="195">
        <v>100000</v>
      </c>
      <c r="O27" s="192">
        <f t="shared" si="5"/>
        <v>3.1697911297832939</v>
      </c>
    </row>
    <row r="28" spans="1:15" x14ac:dyDescent="0.2">
      <c r="A28" s="262">
        <v>18</v>
      </c>
      <c r="B28" s="84" t="s">
        <v>169</v>
      </c>
      <c r="C28" s="56">
        <v>204944.16</v>
      </c>
      <c r="D28" s="57">
        <v>45000</v>
      </c>
      <c r="E28" s="193">
        <f t="shared" ref="E28:E55" si="6">G28/D28</f>
        <v>2.6666666666666665</v>
      </c>
      <c r="F28" s="57">
        <v>45620.639999999999</v>
      </c>
      <c r="G28" s="196">
        <v>120000</v>
      </c>
      <c r="H28" s="196">
        <v>80000</v>
      </c>
      <c r="I28" s="197">
        <v>80000</v>
      </c>
      <c r="J28" s="197">
        <v>80000</v>
      </c>
      <c r="K28" s="121">
        <v>75058.8</v>
      </c>
      <c r="L28" s="232">
        <v>76265.2</v>
      </c>
      <c r="M28" s="195">
        <v>200000</v>
      </c>
      <c r="N28" s="195">
        <v>200000</v>
      </c>
      <c r="O28" s="192">
        <f t="shared" si="5"/>
        <v>2.6224280536863471</v>
      </c>
    </row>
    <row r="29" spans="1:15" x14ac:dyDescent="0.2">
      <c r="A29" s="262">
        <v>19</v>
      </c>
      <c r="B29" s="84" t="s">
        <v>239</v>
      </c>
      <c r="C29" s="56">
        <v>11683.92</v>
      </c>
      <c r="D29" s="57">
        <f>C29*0.2</f>
        <v>2336.7840000000001</v>
      </c>
      <c r="E29" s="193">
        <f t="shared" si="6"/>
        <v>2.1396928428130284</v>
      </c>
      <c r="F29" s="57">
        <v>4640.08</v>
      </c>
      <c r="G29" s="196">
        <v>5000</v>
      </c>
      <c r="H29" s="196">
        <v>1000</v>
      </c>
      <c r="I29" s="197">
        <v>1000</v>
      </c>
      <c r="J29" s="197">
        <v>1000</v>
      </c>
      <c r="K29" s="197">
        <v>248</v>
      </c>
      <c r="L29" s="230">
        <v>248.8</v>
      </c>
      <c r="M29" s="195">
        <v>1000</v>
      </c>
      <c r="N29" s="195">
        <v>1000</v>
      </c>
      <c r="O29" s="192">
        <f t="shared" si="5"/>
        <v>4.019292604501608</v>
      </c>
    </row>
    <row r="30" spans="1:15" x14ac:dyDescent="0.2">
      <c r="A30" s="262">
        <v>20</v>
      </c>
      <c r="B30" s="84" t="s">
        <v>170</v>
      </c>
      <c r="C30" s="56">
        <v>239908</v>
      </c>
      <c r="D30" s="57">
        <v>230000</v>
      </c>
      <c r="E30" s="193">
        <f t="shared" si="6"/>
        <v>1.3043478260869565</v>
      </c>
      <c r="F30" s="57">
        <v>241260</v>
      </c>
      <c r="G30" s="196">
        <v>300000</v>
      </c>
      <c r="H30" s="196">
        <v>300000</v>
      </c>
      <c r="I30" s="197">
        <v>300000</v>
      </c>
      <c r="J30" s="197">
        <v>300000</v>
      </c>
      <c r="K30" s="121">
        <v>201248</v>
      </c>
      <c r="L30" s="232">
        <v>250260</v>
      </c>
      <c r="M30" s="195">
        <v>250000</v>
      </c>
      <c r="N30" s="195">
        <v>327000</v>
      </c>
      <c r="O30" s="192">
        <f t="shared" si="5"/>
        <v>1.3066410932630064</v>
      </c>
    </row>
    <row r="31" spans="1:15" x14ac:dyDescent="0.2">
      <c r="A31" s="262">
        <v>21</v>
      </c>
      <c r="B31" s="84" t="s">
        <v>152</v>
      </c>
      <c r="C31" s="56">
        <v>1189048.5</v>
      </c>
      <c r="D31" s="57">
        <f>C31</f>
        <v>1189048.5</v>
      </c>
      <c r="E31" s="193">
        <f t="shared" si="6"/>
        <v>1.0764909925877708</v>
      </c>
      <c r="F31" s="57">
        <v>1202328.27</v>
      </c>
      <c r="G31" s="196">
        <v>1280000</v>
      </c>
      <c r="H31" s="196">
        <v>1280000</v>
      </c>
      <c r="I31" s="197">
        <v>1280000</v>
      </c>
      <c r="J31" s="197">
        <v>1280000</v>
      </c>
      <c r="K31" s="121">
        <v>1202737.01</v>
      </c>
      <c r="L31" s="232">
        <v>1279981.01</v>
      </c>
      <c r="M31" s="195">
        <v>1320000</v>
      </c>
      <c r="N31" s="195">
        <v>1560000</v>
      </c>
      <c r="O31" s="192">
        <f t="shared" si="5"/>
        <v>1.2187680815670852</v>
      </c>
    </row>
    <row r="32" spans="1:15" x14ac:dyDescent="0.2">
      <c r="A32" s="262">
        <v>22</v>
      </c>
      <c r="B32" s="84" t="s">
        <v>153</v>
      </c>
      <c r="C32" s="56">
        <v>1198666.43</v>
      </c>
      <c r="D32" s="57">
        <v>1198000</v>
      </c>
      <c r="E32" s="193">
        <f t="shared" si="6"/>
        <v>1</v>
      </c>
      <c r="F32" s="57">
        <v>1209834</v>
      </c>
      <c r="G32" s="196">
        <v>1198000</v>
      </c>
      <c r="H32" s="196">
        <v>1198000</v>
      </c>
      <c r="I32" s="197">
        <v>1198000</v>
      </c>
      <c r="J32" s="197">
        <v>1198000</v>
      </c>
      <c r="K32" s="121">
        <v>915836.49</v>
      </c>
      <c r="L32" s="232">
        <v>991849.49</v>
      </c>
      <c r="M32" s="195">
        <v>1000000</v>
      </c>
      <c r="N32" s="195">
        <v>1235000</v>
      </c>
      <c r="O32" s="192">
        <f t="shared" si="5"/>
        <v>1.2451485960838675</v>
      </c>
    </row>
    <row r="33" spans="1:15" x14ac:dyDescent="0.2">
      <c r="A33" s="262">
        <v>23</v>
      </c>
      <c r="B33" s="84" t="s">
        <v>154</v>
      </c>
      <c r="C33" s="56">
        <v>912757.76000000001</v>
      </c>
      <c r="D33" s="57">
        <f>C33</f>
        <v>912757.76000000001</v>
      </c>
      <c r="E33" s="193">
        <f t="shared" si="6"/>
        <v>0.98602284137250173</v>
      </c>
      <c r="F33" s="57">
        <v>881869.04</v>
      </c>
      <c r="G33" s="196">
        <v>900000</v>
      </c>
      <c r="H33" s="196">
        <v>900000</v>
      </c>
      <c r="I33" s="197">
        <v>890000</v>
      </c>
      <c r="J33" s="197">
        <v>890000</v>
      </c>
      <c r="K33" s="121">
        <v>751384.8</v>
      </c>
      <c r="L33" s="232">
        <v>892175.04</v>
      </c>
      <c r="M33" s="195">
        <v>890000</v>
      </c>
      <c r="N33" s="195">
        <v>960000</v>
      </c>
      <c r="O33" s="192">
        <f t="shared" si="5"/>
        <v>1.0760220326271401</v>
      </c>
    </row>
    <row r="34" spans="1:15" x14ac:dyDescent="0.2">
      <c r="A34" s="262">
        <v>24</v>
      </c>
      <c r="B34" s="84" t="s">
        <v>307</v>
      </c>
      <c r="C34" s="56">
        <v>771559.08</v>
      </c>
      <c r="D34" s="57">
        <v>640000</v>
      </c>
      <c r="E34" s="193">
        <f t="shared" si="6"/>
        <v>1.359375</v>
      </c>
      <c r="F34" s="57">
        <v>582877.59</v>
      </c>
      <c r="G34" s="196">
        <v>870000</v>
      </c>
      <c r="H34" s="196">
        <v>870000</v>
      </c>
      <c r="I34" s="197">
        <v>870000</v>
      </c>
      <c r="J34" s="197">
        <v>870000</v>
      </c>
      <c r="K34" s="121">
        <v>558401.96</v>
      </c>
      <c r="L34" s="232">
        <v>604355.96</v>
      </c>
      <c r="M34" s="195">
        <v>600000</v>
      </c>
      <c r="N34" s="195">
        <v>800000</v>
      </c>
      <c r="O34" s="192">
        <f t="shared" si="5"/>
        <v>1.3237231912133374</v>
      </c>
    </row>
    <row r="35" spans="1:15" x14ac:dyDescent="0.2">
      <c r="A35" s="262">
        <v>25</v>
      </c>
      <c r="B35" s="84" t="s">
        <v>155</v>
      </c>
      <c r="C35" s="56">
        <v>273436.7</v>
      </c>
      <c r="D35" s="57">
        <v>400000</v>
      </c>
      <c r="E35" s="193">
        <f t="shared" si="6"/>
        <v>0.67500000000000004</v>
      </c>
      <c r="F35" s="57">
        <v>494983.25</v>
      </c>
      <c r="G35" s="196">
        <v>270000</v>
      </c>
      <c r="H35" s="196">
        <v>500000</v>
      </c>
      <c r="I35" s="197">
        <v>500000</v>
      </c>
      <c r="J35" s="197">
        <v>500000</v>
      </c>
      <c r="K35" s="114">
        <v>652695.24</v>
      </c>
      <c r="L35" s="230">
        <v>326757.43</v>
      </c>
      <c r="M35" s="195">
        <v>680000</v>
      </c>
      <c r="N35" s="195">
        <v>360000</v>
      </c>
      <c r="O35" s="192">
        <f t="shared" si="5"/>
        <v>1.1017347027120394</v>
      </c>
    </row>
    <row r="36" spans="1:15" x14ac:dyDescent="0.2">
      <c r="A36" s="262">
        <v>26</v>
      </c>
      <c r="B36" s="84" t="s">
        <v>167</v>
      </c>
      <c r="C36" s="56">
        <v>67702</v>
      </c>
      <c r="D36" s="57">
        <v>65000</v>
      </c>
      <c r="E36" s="193">
        <f t="shared" si="6"/>
        <v>1.0384615384615385</v>
      </c>
      <c r="F36" s="57">
        <v>51604</v>
      </c>
      <c r="G36" s="196">
        <v>67500</v>
      </c>
      <c r="H36" s="196">
        <v>67500</v>
      </c>
      <c r="I36" s="197">
        <v>67500</v>
      </c>
      <c r="J36" s="197">
        <v>67500</v>
      </c>
      <c r="K36" s="121">
        <v>42112</v>
      </c>
      <c r="L36" s="232">
        <v>67596</v>
      </c>
      <c r="M36" s="195">
        <v>67500</v>
      </c>
      <c r="N36" s="195">
        <v>67800</v>
      </c>
      <c r="O36" s="192">
        <f t="shared" si="5"/>
        <v>1.0030179300550328</v>
      </c>
    </row>
    <row r="37" spans="1:15" x14ac:dyDescent="0.2">
      <c r="A37" s="262">
        <v>27</v>
      </c>
      <c r="B37" s="84" t="s">
        <v>168</v>
      </c>
      <c r="C37" s="56">
        <v>239680</v>
      </c>
      <c r="D37" s="57">
        <f>C37</f>
        <v>239680</v>
      </c>
      <c r="E37" s="193">
        <f t="shared" si="6"/>
        <v>1</v>
      </c>
      <c r="F37" s="57">
        <v>232780</v>
      </c>
      <c r="G37" s="196">
        <v>239680</v>
      </c>
      <c r="H37" s="196">
        <v>239680</v>
      </c>
      <c r="I37" s="197">
        <v>260000</v>
      </c>
      <c r="J37" s="197">
        <v>260000</v>
      </c>
      <c r="K37" s="121">
        <v>15000</v>
      </c>
      <c r="L37" s="232">
        <v>139848</v>
      </c>
      <c r="M37" s="195">
        <v>240000</v>
      </c>
      <c r="N37" s="195">
        <v>240000</v>
      </c>
      <c r="O37" s="192">
        <f t="shared" si="5"/>
        <v>1.7161489617298782</v>
      </c>
    </row>
    <row r="38" spans="1:15" x14ac:dyDescent="0.2">
      <c r="A38" s="262">
        <v>28</v>
      </c>
      <c r="B38" s="84" t="s">
        <v>156</v>
      </c>
      <c r="C38" s="56">
        <v>639793.4</v>
      </c>
      <c r="D38" s="57">
        <f>C38</f>
        <v>639793.4</v>
      </c>
      <c r="E38" s="193">
        <f t="shared" si="6"/>
        <v>1.0472130534638213</v>
      </c>
      <c r="F38" s="57">
        <v>619595.19999999995</v>
      </c>
      <c r="G38" s="196">
        <v>670000</v>
      </c>
      <c r="H38" s="196">
        <v>670000</v>
      </c>
      <c r="I38" s="197">
        <v>670000</v>
      </c>
      <c r="J38" s="197">
        <v>670000</v>
      </c>
      <c r="K38" s="121">
        <v>445012.09</v>
      </c>
      <c r="L38" s="232">
        <v>561167.51</v>
      </c>
      <c r="M38" s="198">
        <v>670000</v>
      </c>
      <c r="N38" s="198">
        <v>670000</v>
      </c>
      <c r="O38" s="192">
        <f t="shared" si="5"/>
        <v>1.1939393996633911</v>
      </c>
    </row>
    <row r="39" spans="1:15" x14ac:dyDescent="0.2">
      <c r="A39" s="262">
        <v>29</v>
      </c>
      <c r="B39" s="84" t="s">
        <v>171</v>
      </c>
      <c r="C39" s="56">
        <v>309668</v>
      </c>
      <c r="D39" s="57">
        <v>40000</v>
      </c>
      <c r="E39" s="193">
        <f t="shared" si="6"/>
        <v>0.9</v>
      </c>
      <c r="F39" s="57">
        <v>30600</v>
      </c>
      <c r="G39" s="196">
        <v>36000</v>
      </c>
      <c r="H39" s="196">
        <v>36000</v>
      </c>
      <c r="I39" s="197">
        <v>36000</v>
      </c>
      <c r="J39" s="197">
        <v>36000</v>
      </c>
      <c r="K39" s="121">
        <v>30000</v>
      </c>
      <c r="L39" s="232">
        <v>41994.38</v>
      </c>
      <c r="M39" s="195">
        <v>36000</v>
      </c>
      <c r="N39" s="195">
        <v>36000</v>
      </c>
      <c r="O39" s="192">
        <f t="shared" si="5"/>
        <v>0.85725756636959527</v>
      </c>
    </row>
    <row r="40" spans="1:15" x14ac:dyDescent="0.2">
      <c r="A40" s="262">
        <v>30</v>
      </c>
      <c r="B40" s="84" t="s">
        <v>316</v>
      </c>
      <c r="C40" s="48">
        <v>1503857.28</v>
      </c>
      <c r="D40" s="57">
        <v>70000</v>
      </c>
      <c r="E40" s="193">
        <f t="shared" ref="E40" si="7">G40/D40</f>
        <v>8.5714285714285715E-2</v>
      </c>
      <c r="F40" s="57">
        <v>84031.97</v>
      </c>
      <c r="G40" s="194">
        <v>6000</v>
      </c>
      <c r="H40" s="194">
        <v>6000</v>
      </c>
      <c r="I40" s="194">
        <v>6000</v>
      </c>
      <c r="J40" s="194">
        <v>6000</v>
      </c>
      <c r="K40" s="121">
        <v>96948.9</v>
      </c>
      <c r="L40" s="232">
        <v>102053.9</v>
      </c>
      <c r="M40" s="195">
        <v>180000</v>
      </c>
      <c r="N40" s="195">
        <v>150000</v>
      </c>
      <c r="O40" s="192">
        <f t="shared" si="5"/>
        <v>1.4698115407642434</v>
      </c>
    </row>
    <row r="41" spans="1:15" ht="13.5" thickBot="1" x14ac:dyDescent="0.25">
      <c r="A41" s="262">
        <v>31</v>
      </c>
      <c r="B41" s="85" t="s">
        <v>202</v>
      </c>
      <c r="C41" s="58">
        <v>195200</v>
      </c>
      <c r="D41" s="59">
        <v>40029.129999999997</v>
      </c>
      <c r="E41" s="199">
        <f t="shared" si="6"/>
        <v>0</v>
      </c>
      <c r="F41" s="59">
        <v>58290.09</v>
      </c>
      <c r="G41" s="200">
        <v>0</v>
      </c>
      <c r="H41" s="200">
        <v>0</v>
      </c>
      <c r="I41" s="201">
        <v>0</v>
      </c>
      <c r="J41" s="201">
        <v>0</v>
      </c>
      <c r="K41" s="201">
        <v>0</v>
      </c>
      <c r="L41" s="66">
        <v>0</v>
      </c>
      <c r="M41" s="200">
        <v>0</v>
      </c>
      <c r="N41" s="200">
        <v>0</v>
      </c>
      <c r="O41" s="202">
        <v>0</v>
      </c>
    </row>
    <row r="42" spans="1:15" ht="13.5" thickBot="1" x14ac:dyDescent="0.25">
      <c r="A42" s="263" t="s">
        <v>280</v>
      </c>
      <c r="B42" s="80" t="s">
        <v>226</v>
      </c>
      <c r="C42" s="60">
        <f>SUM(C43:C45)</f>
        <v>1614112.8</v>
      </c>
      <c r="D42" s="60">
        <f>SUM(D43:D45)</f>
        <v>2961289.96</v>
      </c>
      <c r="E42" s="184">
        <f t="shared" si="6"/>
        <v>0.2026144038930926</v>
      </c>
      <c r="F42" s="60">
        <f t="shared" ref="F42:K42" si="8">SUM(F43:F45)</f>
        <v>3039237.12</v>
      </c>
      <c r="G42" s="203">
        <f t="shared" si="8"/>
        <v>600000</v>
      </c>
      <c r="H42" s="203">
        <f t="shared" si="8"/>
        <v>600000</v>
      </c>
      <c r="I42" s="203">
        <f t="shared" si="8"/>
        <v>600000</v>
      </c>
      <c r="J42" s="203">
        <f t="shared" si="8"/>
        <v>600000</v>
      </c>
      <c r="K42" s="203">
        <f t="shared" si="8"/>
        <v>714110.34</v>
      </c>
      <c r="L42" s="60">
        <f t="shared" ref="L42:M42" si="9">SUM(L43:L45)</f>
        <v>754907.04999999993</v>
      </c>
      <c r="M42" s="203">
        <f t="shared" si="9"/>
        <v>650000</v>
      </c>
      <c r="N42" s="203">
        <f t="shared" ref="N42" si="10">SUM(N43:N45)</f>
        <v>857466.57</v>
      </c>
      <c r="O42" s="185">
        <f>N42/L42</f>
        <v>1.135857149565632</v>
      </c>
    </row>
    <row r="43" spans="1:15" x14ac:dyDescent="0.2">
      <c r="A43" s="264">
        <v>1</v>
      </c>
      <c r="B43" s="81" t="s">
        <v>211</v>
      </c>
      <c r="C43" s="204">
        <v>0</v>
      </c>
      <c r="D43" s="61">
        <v>516000</v>
      </c>
      <c r="E43" s="189">
        <f t="shared" si="6"/>
        <v>0</v>
      </c>
      <c r="F43" s="61">
        <v>516000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61">
        <v>0</v>
      </c>
      <c r="M43" s="190">
        <v>0</v>
      </c>
      <c r="N43" s="190">
        <v>0</v>
      </c>
      <c r="O43" s="192">
        <v>0</v>
      </c>
    </row>
    <row r="44" spans="1:15" x14ac:dyDescent="0.2">
      <c r="A44" s="262">
        <v>2</v>
      </c>
      <c r="B44" s="82" t="s">
        <v>313</v>
      </c>
      <c r="C44" s="205">
        <v>669616.03</v>
      </c>
      <c r="D44" s="57">
        <v>795289.96</v>
      </c>
      <c r="E44" s="193">
        <f t="shared" si="6"/>
        <v>0.75444181390143539</v>
      </c>
      <c r="F44" s="57">
        <v>795289.96</v>
      </c>
      <c r="G44" s="194">
        <v>600000</v>
      </c>
      <c r="H44" s="194">
        <v>600000</v>
      </c>
      <c r="I44" s="194">
        <v>600000</v>
      </c>
      <c r="J44" s="194">
        <v>600000</v>
      </c>
      <c r="K44" s="194">
        <v>673221.84</v>
      </c>
      <c r="L44" s="232">
        <v>673221.84</v>
      </c>
      <c r="M44" s="194">
        <v>600000</v>
      </c>
      <c r="N44" s="194">
        <v>807466.57</v>
      </c>
      <c r="O44" s="192">
        <f>N44/L44</f>
        <v>1.1994063799237411</v>
      </c>
    </row>
    <row r="45" spans="1:15" ht="13.5" thickBot="1" x14ac:dyDescent="0.25">
      <c r="A45" s="262">
        <v>3</v>
      </c>
      <c r="B45" s="82" t="s">
        <v>270</v>
      </c>
      <c r="C45" s="205">
        <v>944496.77</v>
      </c>
      <c r="D45" s="57">
        <v>1650000</v>
      </c>
      <c r="E45" s="193">
        <f t="shared" si="6"/>
        <v>0</v>
      </c>
      <c r="F45" s="57">
        <v>1727947.16</v>
      </c>
      <c r="G45" s="190">
        <v>0</v>
      </c>
      <c r="H45" s="190">
        <v>0</v>
      </c>
      <c r="I45" s="190">
        <v>0</v>
      </c>
      <c r="J45" s="190">
        <v>0</v>
      </c>
      <c r="K45" s="190">
        <v>40888.5</v>
      </c>
      <c r="L45" s="232">
        <v>81685.210000000006</v>
      </c>
      <c r="M45" s="190">
        <v>50000</v>
      </c>
      <c r="N45" s="190">
        <v>50000</v>
      </c>
      <c r="O45" s="192">
        <v>0</v>
      </c>
    </row>
    <row r="46" spans="1:15" ht="13.5" hidden="1" thickBot="1" x14ac:dyDescent="0.25">
      <c r="A46" s="262"/>
      <c r="B46" s="82"/>
      <c r="C46" s="205"/>
      <c r="D46" s="57">
        <f>C46*0.5</f>
        <v>0</v>
      </c>
      <c r="E46" s="193" t="e">
        <f t="shared" si="6"/>
        <v>#DIV/0!</v>
      </c>
      <c r="F46" s="57" t="e">
        <f>E46*0.5</f>
        <v>#DIV/0!</v>
      </c>
      <c r="G46" s="206" t="e">
        <f>D46/C46</f>
        <v>#DIV/0!</v>
      </c>
      <c r="H46" s="206" t="e">
        <f>E46/D46</f>
        <v>#DIV/0!</v>
      </c>
      <c r="I46" s="190"/>
      <c r="J46" s="190"/>
      <c r="K46" s="190"/>
      <c r="L46" s="61"/>
      <c r="M46" s="190"/>
      <c r="N46" s="190"/>
      <c r="O46" s="192" t="e">
        <f t="shared" ref="O46:O55" si="11">N46/L46</f>
        <v>#DIV/0!</v>
      </c>
    </row>
    <row r="47" spans="1:15" ht="13.5" hidden="1" thickBot="1" x14ac:dyDescent="0.25">
      <c r="A47" s="265"/>
      <c r="B47" s="82"/>
      <c r="C47" s="205"/>
      <c r="D47" s="62">
        <f>C47*0.5</f>
        <v>0</v>
      </c>
      <c r="E47" s="199" t="e">
        <f t="shared" si="6"/>
        <v>#DIV/0!</v>
      </c>
      <c r="F47" s="62" t="e">
        <f>E47*0.5</f>
        <v>#DIV/0!</v>
      </c>
      <c r="G47" s="207" t="e">
        <f>D47/C47</f>
        <v>#DIV/0!</v>
      </c>
      <c r="H47" s="207" t="e">
        <f>E47/D47</f>
        <v>#DIV/0!</v>
      </c>
      <c r="I47" s="208"/>
      <c r="J47" s="208"/>
      <c r="K47" s="208"/>
      <c r="L47" s="63"/>
      <c r="M47" s="208"/>
      <c r="N47" s="208"/>
      <c r="O47" s="202" t="e">
        <f t="shared" si="11"/>
        <v>#DIV/0!</v>
      </c>
    </row>
    <row r="48" spans="1:15" ht="13.5" thickBot="1" x14ac:dyDescent="0.25">
      <c r="A48" s="263" t="s">
        <v>282</v>
      </c>
      <c r="B48" s="80" t="s">
        <v>88</v>
      </c>
      <c r="C48" s="60">
        <f>SUM(C49)</f>
        <v>223883.02</v>
      </c>
      <c r="D48" s="60">
        <f>SUM(D49)</f>
        <v>111941.51</v>
      </c>
      <c r="E48" s="184">
        <f t="shared" si="6"/>
        <v>1.7866473303781591</v>
      </c>
      <c r="F48" s="60">
        <f t="shared" ref="F48:N48" si="12">SUM(F49)</f>
        <v>127607.54</v>
      </c>
      <c r="G48" s="203">
        <f t="shared" si="12"/>
        <v>200000</v>
      </c>
      <c r="H48" s="203">
        <f t="shared" si="12"/>
        <v>150000</v>
      </c>
      <c r="I48" s="203">
        <f t="shared" si="12"/>
        <v>150000</v>
      </c>
      <c r="J48" s="203">
        <f t="shared" si="12"/>
        <v>150000</v>
      </c>
      <c r="K48" s="203">
        <f t="shared" si="12"/>
        <v>60686.11</v>
      </c>
      <c r="L48" s="60">
        <f t="shared" si="12"/>
        <v>155526.63</v>
      </c>
      <c r="M48" s="203">
        <f t="shared" si="12"/>
        <v>120000</v>
      </c>
      <c r="N48" s="203">
        <f t="shared" si="12"/>
        <v>150000</v>
      </c>
      <c r="O48" s="185">
        <f t="shared" si="11"/>
        <v>0.96446505656298209</v>
      </c>
    </row>
    <row r="49" spans="1:16" ht="13.5" thickBot="1" x14ac:dyDescent="0.25">
      <c r="A49" s="266">
        <v>1</v>
      </c>
      <c r="B49" s="81" t="s">
        <v>314</v>
      </c>
      <c r="C49" s="74">
        <v>223883.02</v>
      </c>
      <c r="D49" s="63">
        <f>C49*0.5</f>
        <v>111941.51</v>
      </c>
      <c r="E49" s="209">
        <f t="shared" si="6"/>
        <v>1.7866473303781591</v>
      </c>
      <c r="F49" s="63">
        <v>127607.54</v>
      </c>
      <c r="G49" s="208">
        <v>200000</v>
      </c>
      <c r="H49" s="208">
        <v>150000</v>
      </c>
      <c r="I49" s="208">
        <v>150000</v>
      </c>
      <c r="J49" s="208">
        <v>150000</v>
      </c>
      <c r="K49" s="208">
        <v>60686.11</v>
      </c>
      <c r="L49" s="63">
        <v>155526.63</v>
      </c>
      <c r="M49" s="208">
        <v>120000</v>
      </c>
      <c r="N49" s="208">
        <v>150000</v>
      </c>
      <c r="O49" s="202">
        <f t="shared" si="11"/>
        <v>0.96446505656298209</v>
      </c>
    </row>
    <row r="50" spans="1:16" ht="13.5" thickBot="1" x14ac:dyDescent="0.25">
      <c r="A50" s="263" t="s">
        <v>283</v>
      </c>
      <c r="B50" s="80" t="s">
        <v>89</v>
      </c>
      <c r="C50" s="60">
        <f>SUM(C51:C54)</f>
        <v>1011866.5599999999</v>
      </c>
      <c r="D50" s="60">
        <f>SUM(D51:D54)</f>
        <v>735612.15</v>
      </c>
      <c r="E50" s="184">
        <f t="shared" si="6"/>
        <v>1.1622972785319001</v>
      </c>
      <c r="F50" s="60">
        <f t="shared" ref="F50:N50" si="13">SUM(F51:F54)</f>
        <v>1851806.1800000002</v>
      </c>
      <c r="G50" s="203">
        <f t="shared" si="13"/>
        <v>855000</v>
      </c>
      <c r="H50" s="203">
        <f t="shared" si="13"/>
        <v>905000</v>
      </c>
      <c r="I50" s="203">
        <f t="shared" si="13"/>
        <v>805000</v>
      </c>
      <c r="J50" s="203">
        <f t="shared" si="13"/>
        <v>805000</v>
      </c>
      <c r="K50" s="203">
        <f t="shared" si="13"/>
        <v>1218736.9400000002</v>
      </c>
      <c r="L50" s="60">
        <f t="shared" si="13"/>
        <v>1585559.17</v>
      </c>
      <c r="M50" s="203">
        <f t="shared" si="13"/>
        <v>500000</v>
      </c>
      <c r="N50" s="203">
        <f t="shared" si="13"/>
        <v>500000</v>
      </c>
      <c r="O50" s="185">
        <f t="shared" si="11"/>
        <v>0.31534616270422755</v>
      </c>
    </row>
    <row r="51" spans="1:16" x14ac:dyDescent="0.2">
      <c r="A51" s="261">
        <v>1</v>
      </c>
      <c r="B51" s="83" t="s">
        <v>116</v>
      </c>
      <c r="C51" s="64">
        <v>517304.23</v>
      </c>
      <c r="D51" s="65">
        <v>500000</v>
      </c>
      <c r="E51" s="189">
        <f t="shared" si="6"/>
        <v>1</v>
      </c>
      <c r="F51" s="65">
        <v>499339.58</v>
      </c>
      <c r="G51" s="206">
        <v>500000</v>
      </c>
      <c r="H51" s="206">
        <v>500000</v>
      </c>
      <c r="I51" s="206">
        <v>400000</v>
      </c>
      <c r="J51" s="206">
        <v>400000</v>
      </c>
      <c r="K51" s="206">
        <v>450690.2</v>
      </c>
      <c r="L51" s="230">
        <v>542604.64</v>
      </c>
      <c r="M51" s="191">
        <v>450000</v>
      </c>
      <c r="N51" s="191">
        <v>450000</v>
      </c>
      <c r="O51" s="192">
        <f t="shared" si="11"/>
        <v>0.82933312181038477</v>
      </c>
    </row>
    <row r="52" spans="1:16" x14ac:dyDescent="0.2">
      <c r="A52" s="262">
        <v>2</v>
      </c>
      <c r="B52" s="84" t="s">
        <v>240</v>
      </c>
      <c r="C52" s="48">
        <v>30612.15</v>
      </c>
      <c r="D52" s="57">
        <f>C52</f>
        <v>30612.15</v>
      </c>
      <c r="E52" s="193">
        <f t="shared" si="6"/>
        <v>4.900015190047089</v>
      </c>
      <c r="F52" s="57">
        <v>674150.5</v>
      </c>
      <c r="G52" s="194">
        <v>150000</v>
      </c>
      <c r="H52" s="194">
        <v>150000</v>
      </c>
      <c r="I52" s="194">
        <v>150000</v>
      </c>
      <c r="J52" s="194">
        <v>150000</v>
      </c>
      <c r="K52" s="194">
        <v>515413.62</v>
      </c>
      <c r="L52" s="230">
        <v>515413.62</v>
      </c>
      <c r="M52" s="195">
        <v>0</v>
      </c>
      <c r="N52" s="195">
        <v>0</v>
      </c>
      <c r="O52" s="192">
        <f t="shared" si="11"/>
        <v>0</v>
      </c>
    </row>
    <row r="53" spans="1:16" x14ac:dyDescent="0.2">
      <c r="A53" s="262">
        <v>3</v>
      </c>
      <c r="B53" s="84" t="s">
        <v>249</v>
      </c>
      <c r="C53" s="48">
        <v>203144.84</v>
      </c>
      <c r="D53" s="57">
        <v>5000</v>
      </c>
      <c r="E53" s="193">
        <f t="shared" si="6"/>
        <v>1</v>
      </c>
      <c r="F53" s="57">
        <v>49474.1</v>
      </c>
      <c r="G53" s="194">
        <v>5000</v>
      </c>
      <c r="H53" s="194">
        <v>5000</v>
      </c>
      <c r="I53" s="194">
        <v>5000</v>
      </c>
      <c r="J53" s="194">
        <v>5000</v>
      </c>
      <c r="K53" s="194">
        <v>234859.53</v>
      </c>
      <c r="L53" s="230">
        <v>241860.19</v>
      </c>
      <c r="M53" s="195">
        <v>20000</v>
      </c>
      <c r="N53" s="195">
        <v>20000</v>
      </c>
      <c r="O53" s="192">
        <f t="shared" si="11"/>
        <v>8.2692401754914685E-2</v>
      </c>
    </row>
    <row r="54" spans="1:16" ht="14.45" customHeight="1" thickBot="1" x14ac:dyDescent="0.25">
      <c r="A54" s="267">
        <v>4</v>
      </c>
      <c r="B54" s="85" t="s">
        <v>137</v>
      </c>
      <c r="C54" s="66">
        <v>260805.34</v>
      </c>
      <c r="D54" s="59">
        <v>200000</v>
      </c>
      <c r="E54" s="199">
        <f t="shared" si="6"/>
        <v>1</v>
      </c>
      <c r="F54" s="59">
        <v>628842</v>
      </c>
      <c r="G54" s="210">
        <v>200000</v>
      </c>
      <c r="H54" s="210">
        <v>250000</v>
      </c>
      <c r="I54" s="210">
        <v>250000</v>
      </c>
      <c r="J54" s="210">
        <v>250000</v>
      </c>
      <c r="K54" s="210">
        <v>17773.59</v>
      </c>
      <c r="L54" s="232">
        <v>285680.71999999997</v>
      </c>
      <c r="M54" s="211">
        <v>30000</v>
      </c>
      <c r="N54" s="211">
        <v>30000</v>
      </c>
      <c r="O54" s="202">
        <f t="shared" si="11"/>
        <v>0.10501233684933307</v>
      </c>
    </row>
    <row r="55" spans="1:16" ht="13.5" thickBot="1" x14ac:dyDescent="0.25">
      <c r="A55" s="263" t="s">
        <v>281</v>
      </c>
      <c r="B55" s="80" t="s">
        <v>94</v>
      </c>
      <c r="C55" s="60">
        <f>C9</f>
        <v>32527155.890000001</v>
      </c>
      <c r="D55" s="60">
        <f>D9</f>
        <v>27484489.194000002</v>
      </c>
      <c r="E55" s="184">
        <f t="shared" si="6"/>
        <v>1.0286594668156306</v>
      </c>
      <c r="F55" s="60">
        <f t="shared" ref="F55:N55" si="14">F9</f>
        <v>27781979.479999997</v>
      </c>
      <c r="G55" s="203">
        <f t="shared" si="14"/>
        <v>28272180</v>
      </c>
      <c r="H55" s="203">
        <f t="shared" si="14"/>
        <v>27098180</v>
      </c>
      <c r="I55" s="203">
        <f t="shared" si="14"/>
        <v>26670000</v>
      </c>
      <c r="J55" s="203">
        <f t="shared" si="14"/>
        <v>26770000</v>
      </c>
      <c r="K55" s="203">
        <f t="shared" si="14"/>
        <v>25164797.43</v>
      </c>
      <c r="L55" s="60">
        <f t="shared" si="14"/>
        <v>28754429.960000001</v>
      </c>
      <c r="M55" s="203">
        <f t="shared" si="14"/>
        <v>30434500</v>
      </c>
      <c r="N55" s="203">
        <f t="shared" si="14"/>
        <v>30499266.57</v>
      </c>
      <c r="O55" s="185">
        <f t="shared" si="11"/>
        <v>1.0606806190359963</v>
      </c>
    </row>
    <row r="56" spans="1:16" ht="15" x14ac:dyDescent="0.25">
      <c r="A56" s="268"/>
      <c r="B56" s="86"/>
      <c r="C56" s="67"/>
      <c r="D56" s="67"/>
      <c r="E56" s="164"/>
      <c r="F56" s="67"/>
      <c r="G56" s="165"/>
      <c r="H56" s="165"/>
      <c r="I56" s="166"/>
      <c r="J56" s="166"/>
      <c r="K56" s="166"/>
      <c r="L56" s="233"/>
      <c r="M56" s="166"/>
      <c r="N56" s="166"/>
      <c r="O56" s="164"/>
    </row>
    <row r="57" spans="1:16" s="94" customFormat="1" ht="15" x14ac:dyDescent="0.25">
      <c r="A57" s="269"/>
      <c r="B57" s="167"/>
      <c r="C57" s="68"/>
      <c r="D57" s="68"/>
      <c r="E57" s="164"/>
      <c r="F57" s="68"/>
      <c r="G57" s="166"/>
      <c r="H57" s="166"/>
      <c r="I57" s="166"/>
      <c r="J57" s="166"/>
      <c r="K57" s="166"/>
      <c r="L57" s="234"/>
      <c r="M57" s="166"/>
      <c r="N57" s="166"/>
      <c r="O57" s="164"/>
      <c r="P57" s="224"/>
    </row>
    <row r="58" spans="1:16" s="94" customFormat="1" x14ac:dyDescent="0.2">
      <c r="A58" s="269"/>
      <c r="B58" s="167"/>
      <c r="C58" s="68"/>
      <c r="D58" s="68"/>
      <c r="E58" s="164"/>
      <c r="F58" s="68"/>
      <c r="G58" s="166"/>
      <c r="H58" s="166"/>
      <c r="I58" s="166"/>
      <c r="J58" s="166"/>
      <c r="K58" s="166"/>
      <c r="L58" s="235"/>
      <c r="M58" s="166"/>
      <c r="N58" s="166"/>
      <c r="O58" s="164"/>
      <c r="P58" s="224"/>
    </row>
    <row r="59" spans="1:16" s="94" customFormat="1" x14ac:dyDescent="0.2">
      <c r="A59" s="269"/>
      <c r="B59" s="167"/>
      <c r="C59" s="68"/>
      <c r="D59" s="68"/>
      <c r="E59" s="164"/>
      <c r="F59" s="68"/>
      <c r="G59" s="166"/>
      <c r="H59" s="166"/>
      <c r="I59" s="166"/>
      <c r="J59" s="166"/>
      <c r="K59" s="166"/>
      <c r="L59" s="68"/>
      <c r="M59" s="166"/>
      <c r="N59" s="166"/>
      <c r="O59" s="164"/>
      <c r="P59" s="224"/>
    </row>
    <row r="60" spans="1:16" s="94" customFormat="1" x14ac:dyDescent="0.2">
      <c r="A60" s="269"/>
      <c r="B60" s="167"/>
      <c r="C60" s="68"/>
      <c r="D60" s="68"/>
      <c r="E60" s="164"/>
      <c r="F60" s="68"/>
      <c r="G60" s="166"/>
      <c r="H60" s="166"/>
      <c r="I60" s="166"/>
      <c r="J60" s="166"/>
      <c r="K60" s="166"/>
      <c r="L60" s="68"/>
      <c r="M60" s="166"/>
      <c r="N60" s="166"/>
      <c r="O60" s="164"/>
      <c r="P60" s="224"/>
    </row>
    <row r="61" spans="1:16" s="94" customFormat="1" x14ac:dyDescent="0.2">
      <c r="A61" s="269"/>
      <c r="B61" s="167"/>
      <c r="C61" s="68"/>
      <c r="D61" s="68"/>
      <c r="E61" s="164"/>
      <c r="F61" s="68"/>
      <c r="G61" s="166"/>
      <c r="H61" s="166"/>
      <c r="I61" s="166"/>
      <c r="J61" s="166"/>
      <c r="K61" s="166"/>
      <c r="L61" s="68"/>
      <c r="M61" s="166"/>
      <c r="N61" s="166"/>
      <c r="O61" s="164"/>
      <c r="P61" s="224"/>
    </row>
    <row r="62" spans="1:16" x14ac:dyDescent="0.2">
      <c r="A62" s="269"/>
      <c r="B62" s="167"/>
      <c r="C62" s="68"/>
      <c r="D62" s="69"/>
      <c r="F62" s="69"/>
      <c r="G62" s="132"/>
      <c r="H62" s="132"/>
      <c r="I62" s="132"/>
      <c r="J62" s="132"/>
      <c r="K62" s="132"/>
      <c r="L62" s="69"/>
      <c r="M62" s="132"/>
      <c r="N62" s="132"/>
      <c r="O62" s="133"/>
    </row>
    <row r="63" spans="1:16" x14ac:dyDescent="0.2">
      <c r="A63" s="269"/>
      <c r="B63" s="167"/>
      <c r="C63" s="68"/>
      <c r="D63" s="69"/>
      <c r="F63" s="69"/>
      <c r="G63" s="132"/>
      <c r="H63" s="132"/>
      <c r="I63" s="132"/>
      <c r="J63" s="132"/>
      <c r="K63" s="132"/>
      <c r="L63" s="69"/>
      <c r="M63" s="132"/>
      <c r="N63" s="132"/>
      <c r="O63" s="133"/>
    </row>
    <row r="64" spans="1:16" x14ac:dyDescent="0.2">
      <c r="A64" s="269"/>
      <c r="B64" s="167"/>
      <c r="C64" s="68"/>
      <c r="D64" s="69"/>
      <c r="F64" s="69"/>
      <c r="G64" s="132"/>
      <c r="H64" s="132"/>
      <c r="I64" s="132"/>
      <c r="J64" s="132"/>
      <c r="K64" s="132"/>
      <c r="L64" s="69"/>
      <c r="M64" s="132"/>
      <c r="N64" s="132"/>
      <c r="O64" s="133"/>
    </row>
    <row r="65" spans="1:16" x14ac:dyDescent="0.2">
      <c r="A65" s="269"/>
      <c r="B65" s="167"/>
      <c r="C65" s="68"/>
      <c r="D65" s="69"/>
      <c r="F65" s="69"/>
      <c r="G65" s="132"/>
      <c r="H65" s="132"/>
      <c r="I65" s="132"/>
      <c r="J65" s="132"/>
      <c r="K65" s="132"/>
      <c r="L65" s="69"/>
      <c r="M65" s="132"/>
      <c r="N65" s="132"/>
      <c r="O65" s="133"/>
    </row>
    <row r="66" spans="1:16" ht="14.25" customHeight="1" x14ac:dyDescent="0.2">
      <c r="A66" s="269"/>
      <c r="B66" s="107"/>
      <c r="C66" s="68"/>
      <c r="D66" s="69"/>
      <c r="F66" s="69"/>
      <c r="G66" s="132"/>
      <c r="H66" s="132"/>
      <c r="I66" s="132"/>
      <c r="J66" s="132"/>
      <c r="K66" s="132"/>
      <c r="L66" s="69"/>
      <c r="M66" s="132"/>
      <c r="N66" s="132"/>
      <c r="O66" s="133"/>
    </row>
    <row r="67" spans="1:16" ht="14.25" customHeight="1" thickBot="1" x14ac:dyDescent="0.25">
      <c r="A67" s="269"/>
      <c r="B67" s="107"/>
      <c r="C67" s="68"/>
      <c r="D67" s="69"/>
      <c r="F67" s="69"/>
      <c r="G67" s="132"/>
      <c r="H67" s="132"/>
      <c r="I67" s="132"/>
      <c r="J67" s="132"/>
      <c r="K67" s="132"/>
      <c r="L67" s="69"/>
      <c r="M67" s="132"/>
      <c r="N67" s="132"/>
      <c r="O67" s="133"/>
    </row>
    <row r="68" spans="1:16" ht="72.75" thickBot="1" x14ac:dyDescent="0.25">
      <c r="A68" s="168" t="s">
        <v>262</v>
      </c>
      <c r="B68" s="79" t="s">
        <v>151</v>
      </c>
      <c r="C68" s="169" t="s">
        <v>227</v>
      </c>
      <c r="D68" s="170" t="s">
        <v>263</v>
      </c>
      <c r="E68" s="171" t="s">
        <v>241</v>
      </c>
      <c r="F68" s="169" t="s">
        <v>266</v>
      </c>
      <c r="G68" s="172" t="s">
        <v>267</v>
      </c>
      <c r="H68" s="173" t="s">
        <v>264</v>
      </c>
      <c r="I68" s="173" t="s">
        <v>265</v>
      </c>
      <c r="J68" s="174" t="s">
        <v>261</v>
      </c>
      <c r="K68" s="174" t="s">
        <v>276</v>
      </c>
      <c r="L68" s="173" t="s">
        <v>318</v>
      </c>
      <c r="M68" s="226" t="s">
        <v>268</v>
      </c>
      <c r="N68" s="183" t="s">
        <v>315</v>
      </c>
      <c r="O68" s="283" t="s">
        <v>317</v>
      </c>
    </row>
    <row r="69" spans="1:16" s="218" customFormat="1" ht="25.5" customHeight="1" thickBot="1" x14ac:dyDescent="0.25">
      <c r="A69" s="270"/>
      <c r="B69" s="219" t="s">
        <v>95</v>
      </c>
      <c r="C69" s="220">
        <f>C70+C107+C149+C187+C195+C205+C209+C219+C222+C225+C231</f>
        <v>30862379.445999999</v>
      </c>
      <c r="D69" s="220">
        <f>D70+D107+D149+D187+D195+D205+D209+D219+D222+D225+D231</f>
        <v>27442680</v>
      </c>
      <c r="E69" s="221">
        <f t="shared" ref="E69:E77" si="15">G69/D69</f>
        <v>1.0149767442538411</v>
      </c>
      <c r="F69" s="220">
        <f t="shared" ref="F69:M69" si="16">F70+F107+F149+F187+F195+F205+F209+F219+F222+F225+F231</f>
        <v>29445240.479999997</v>
      </c>
      <c r="G69" s="222">
        <f t="shared" si="16"/>
        <v>27853682</v>
      </c>
      <c r="H69" s="222">
        <f t="shared" si="16"/>
        <v>27088682</v>
      </c>
      <c r="I69" s="222">
        <f t="shared" si="16"/>
        <v>26536876</v>
      </c>
      <c r="J69" s="222">
        <f t="shared" si="16"/>
        <v>26734876</v>
      </c>
      <c r="K69" s="222">
        <f t="shared" si="16"/>
        <v>22972975.450000003</v>
      </c>
      <c r="L69" s="236">
        <f t="shared" si="16"/>
        <v>29173740.34</v>
      </c>
      <c r="M69" s="222">
        <f t="shared" si="16"/>
        <v>29784032.740000002</v>
      </c>
      <c r="N69" s="222">
        <f t="shared" ref="N69" si="17">N70+N107+N149+N187+N195+N205+N209+N219+N222+N225+N231</f>
        <v>29831337.740000002</v>
      </c>
      <c r="O69" s="223">
        <f>N69/L69</f>
        <v>1.0225407298596667</v>
      </c>
      <c r="P69" s="217"/>
    </row>
    <row r="70" spans="1:16" ht="13.5" thickBot="1" x14ac:dyDescent="0.25">
      <c r="A70" s="263" t="s">
        <v>284</v>
      </c>
      <c r="B70" s="87" t="s">
        <v>73</v>
      </c>
      <c r="C70" s="70">
        <f>SUM(C71:C106)</f>
        <v>3361097.1599999997</v>
      </c>
      <c r="D70" s="70">
        <f>SUM(D71:D106)</f>
        <v>2795600</v>
      </c>
      <c r="E70" s="101">
        <f t="shared" si="15"/>
        <v>1.1048075547288596</v>
      </c>
      <c r="F70" s="70">
        <f t="shared" ref="F70:M70" si="18">SUM(F71:F106)</f>
        <v>3025449.28</v>
      </c>
      <c r="G70" s="134">
        <f t="shared" si="18"/>
        <v>3088600</v>
      </c>
      <c r="H70" s="134">
        <f t="shared" si="18"/>
        <v>3401800</v>
      </c>
      <c r="I70" s="134">
        <f t="shared" si="18"/>
        <v>3516800</v>
      </c>
      <c r="J70" s="134">
        <f t="shared" si="18"/>
        <v>3516800</v>
      </c>
      <c r="K70" s="134">
        <f t="shared" si="18"/>
        <v>2837567.6700000009</v>
      </c>
      <c r="L70" s="237">
        <f>SUM(L71:L106)</f>
        <v>3271488.7300000004</v>
      </c>
      <c r="M70" s="134">
        <f t="shared" si="18"/>
        <v>3996800</v>
      </c>
      <c r="N70" s="134">
        <f t="shared" ref="N70" si="19">SUM(N71:N106)</f>
        <v>3953800</v>
      </c>
      <c r="O70" s="105">
        <f>N70/L70</f>
        <v>1.2085629284744623</v>
      </c>
      <c r="P70" s="50">
        <v>-2999749.85</v>
      </c>
    </row>
    <row r="71" spans="1:16" x14ac:dyDescent="0.2">
      <c r="A71" s="271">
        <v>1</v>
      </c>
      <c r="B71" s="88" t="s">
        <v>224</v>
      </c>
      <c r="C71" s="72">
        <v>26628.31</v>
      </c>
      <c r="D71" s="61">
        <v>60000</v>
      </c>
      <c r="E71" s="103">
        <f t="shared" si="15"/>
        <v>1.3333333333333333</v>
      </c>
      <c r="F71" s="61">
        <v>43073.06</v>
      </c>
      <c r="G71" s="112">
        <v>80000</v>
      </c>
      <c r="H71" s="135">
        <v>50000</v>
      </c>
      <c r="I71" s="135">
        <v>50000</v>
      </c>
      <c r="J71" s="135">
        <v>50000</v>
      </c>
      <c r="K71" s="113">
        <v>32201.03</v>
      </c>
      <c r="L71" s="238">
        <v>32241.67</v>
      </c>
      <c r="M71" s="115">
        <v>50000</v>
      </c>
      <c r="N71" s="115">
        <v>40000</v>
      </c>
      <c r="O71" s="116">
        <f>N71/L71</f>
        <v>1.2406305256520522</v>
      </c>
      <c r="P71" s="50">
        <f>SUM(P70,L70)</f>
        <v>271738.88000000035</v>
      </c>
    </row>
    <row r="72" spans="1:16" x14ac:dyDescent="0.2">
      <c r="A72" s="272">
        <v>2</v>
      </c>
      <c r="B72" s="46" t="s">
        <v>192</v>
      </c>
      <c r="C72" s="48">
        <v>38000</v>
      </c>
      <c r="D72" s="57">
        <v>38500</v>
      </c>
      <c r="E72" s="99">
        <f t="shared" si="15"/>
        <v>1.0389610389610389</v>
      </c>
      <c r="F72" s="57">
        <v>38500</v>
      </c>
      <c r="G72" s="117">
        <v>40000</v>
      </c>
      <c r="H72" s="117">
        <v>40000</v>
      </c>
      <c r="I72" s="117">
        <v>40000</v>
      </c>
      <c r="J72" s="117">
        <v>40000</v>
      </c>
      <c r="K72" s="127">
        <v>0</v>
      </c>
      <c r="L72" s="239">
        <v>33000</v>
      </c>
      <c r="M72" s="118">
        <v>40000</v>
      </c>
      <c r="N72" s="118">
        <v>35000</v>
      </c>
      <c r="O72" s="116">
        <f>N72/L72</f>
        <v>1.0606060606060606</v>
      </c>
    </row>
    <row r="73" spans="1:16" x14ac:dyDescent="0.2">
      <c r="A73" s="272">
        <v>3</v>
      </c>
      <c r="B73" s="46" t="s">
        <v>112</v>
      </c>
      <c r="C73" s="48">
        <v>21281.59</v>
      </c>
      <c r="D73" s="57">
        <v>5000</v>
      </c>
      <c r="E73" s="99">
        <f t="shared" si="15"/>
        <v>2</v>
      </c>
      <c r="F73" s="57">
        <v>2487.8000000000002</v>
      </c>
      <c r="G73" s="119">
        <v>10000</v>
      </c>
      <c r="H73" s="119">
        <v>10000</v>
      </c>
      <c r="I73" s="119">
        <v>10000</v>
      </c>
      <c r="J73" s="119">
        <v>10000</v>
      </c>
      <c r="K73" s="136">
        <v>5060.4799999999996</v>
      </c>
      <c r="L73" s="240">
        <v>5060.4799999999996</v>
      </c>
      <c r="M73" s="118">
        <v>10000</v>
      </c>
      <c r="N73" s="118">
        <v>10000</v>
      </c>
      <c r="O73" s="116">
        <f>N73/L73</f>
        <v>1.9760971291260909</v>
      </c>
    </row>
    <row r="74" spans="1:16" x14ac:dyDescent="0.2">
      <c r="A74" s="272">
        <v>4</v>
      </c>
      <c r="B74" s="46" t="s">
        <v>194</v>
      </c>
      <c r="C74" s="48">
        <v>35089.599999999999</v>
      </c>
      <c r="D74" s="57">
        <v>16000</v>
      </c>
      <c r="E74" s="99">
        <f t="shared" si="15"/>
        <v>1.1875</v>
      </c>
      <c r="F74" s="57">
        <v>16004</v>
      </c>
      <c r="G74" s="117">
        <v>19000</v>
      </c>
      <c r="H74" s="117">
        <v>19000</v>
      </c>
      <c r="I74" s="117">
        <v>19000</v>
      </c>
      <c r="J74" s="117">
        <v>19000</v>
      </c>
      <c r="K74" s="127">
        <v>0</v>
      </c>
      <c r="L74" s="239">
        <v>5367.2</v>
      </c>
      <c r="M74" s="118">
        <v>19000</v>
      </c>
      <c r="N74" s="118">
        <v>19000</v>
      </c>
      <c r="O74" s="116">
        <v>0</v>
      </c>
    </row>
    <row r="75" spans="1:16" x14ac:dyDescent="0.2">
      <c r="A75" s="272">
        <v>5</v>
      </c>
      <c r="B75" s="46" t="s">
        <v>98</v>
      </c>
      <c r="C75" s="48">
        <v>19731.77</v>
      </c>
      <c r="D75" s="57">
        <v>19000</v>
      </c>
      <c r="E75" s="99">
        <f t="shared" si="15"/>
        <v>1.0421052631578946</v>
      </c>
      <c r="F75" s="57">
        <v>17404.509999999998</v>
      </c>
      <c r="G75" s="119">
        <v>19800</v>
      </c>
      <c r="H75" s="119">
        <v>19800</v>
      </c>
      <c r="I75" s="119">
        <v>19800</v>
      </c>
      <c r="J75" s="119">
        <v>19800</v>
      </c>
      <c r="K75" s="136">
        <v>12185.7</v>
      </c>
      <c r="L75" s="239">
        <v>12464.4</v>
      </c>
      <c r="M75" s="118">
        <v>19800</v>
      </c>
      <c r="N75" s="118">
        <v>19800</v>
      </c>
      <c r="O75" s="116">
        <f t="shared" ref="O75:O91" si="20">N75/L75</f>
        <v>1.5885241166843169</v>
      </c>
    </row>
    <row r="76" spans="1:16" x14ac:dyDescent="0.2">
      <c r="A76" s="272">
        <v>6</v>
      </c>
      <c r="B76" s="46" t="s">
        <v>187</v>
      </c>
      <c r="C76" s="48">
        <v>13681.56</v>
      </c>
      <c r="D76" s="57">
        <v>10000</v>
      </c>
      <c r="E76" s="99">
        <f t="shared" si="15"/>
        <v>1.8</v>
      </c>
      <c r="F76" s="57">
        <v>7896.12</v>
      </c>
      <c r="G76" s="117">
        <v>18000</v>
      </c>
      <c r="H76" s="117">
        <v>18000</v>
      </c>
      <c r="I76" s="117">
        <v>18000</v>
      </c>
      <c r="J76" s="117">
        <v>18000</v>
      </c>
      <c r="K76" s="127">
        <v>8003.03</v>
      </c>
      <c r="L76" s="240">
        <v>8003.03</v>
      </c>
      <c r="M76" s="118">
        <v>18000</v>
      </c>
      <c r="N76" s="118">
        <v>18000</v>
      </c>
      <c r="O76" s="116">
        <f t="shared" si="20"/>
        <v>2.2491481351438143</v>
      </c>
    </row>
    <row r="77" spans="1:16" x14ac:dyDescent="0.2">
      <c r="A77" s="272">
        <v>7</v>
      </c>
      <c r="B77" s="46" t="s">
        <v>97</v>
      </c>
      <c r="C77" s="48">
        <v>158275.67000000001</v>
      </c>
      <c r="D77" s="57">
        <v>80000</v>
      </c>
      <c r="E77" s="99">
        <f t="shared" si="15"/>
        <v>1.2375</v>
      </c>
      <c r="F77" s="57">
        <v>85096.27</v>
      </c>
      <c r="G77" s="117">
        <v>99000</v>
      </c>
      <c r="H77" s="117">
        <v>99000</v>
      </c>
      <c r="I77" s="113">
        <v>120000</v>
      </c>
      <c r="J77" s="113">
        <v>120000</v>
      </c>
      <c r="K77" s="113">
        <v>93507.35</v>
      </c>
      <c r="L77" s="240">
        <v>106211.35</v>
      </c>
      <c r="M77" s="118">
        <v>99000</v>
      </c>
      <c r="N77" s="118">
        <v>99000</v>
      </c>
      <c r="O77" s="116">
        <f t="shared" si="20"/>
        <v>0.93210377233694885</v>
      </c>
    </row>
    <row r="78" spans="1:16" x14ac:dyDescent="0.2">
      <c r="A78" s="272">
        <v>8</v>
      </c>
      <c r="B78" s="46" t="s">
        <v>232</v>
      </c>
      <c r="C78" s="48">
        <v>40895.879999999997</v>
      </c>
      <c r="D78" s="57">
        <v>60000</v>
      </c>
      <c r="E78" s="99">
        <f t="shared" ref="E78:E120" si="21">G78/D78</f>
        <v>1.5833333333333333</v>
      </c>
      <c r="F78" s="57">
        <v>61026.37</v>
      </c>
      <c r="G78" s="117">
        <v>95000</v>
      </c>
      <c r="H78" s="117">
        <v>95000</v>
      </c>
      <c r="I78" s="117">
        <v>95000</v>
      </c>
      <c r="J78" s="117">
        <v>95000</v>
      </c>
      <c r="K78" s="127">
        <v>71680.72</v>
      </c>
      <c r="L78" s="239">
        <v>82334.149999999994</v>
      </c>
      <c r="M78" s="118">
        <v>95000</v>
      </c>
      <c r="N78" s="118">
        <v>95000</v>
      </c>
      <c r="O78" s="116">
        <f t="shared" si="20"/>
        <v>1.1538347089269763</v>
      </c>
    </row>
    <row r="79" spans="1:16" x14ac:dyDescent="0.2">
      <c r="A79" s="272">
        <v>9</v>
      </c>
      <c r="B79" s="46" t="s">
        <v>121</v>
      </c>
      <c r="C79" s="48">
        <v>79330.38</v>
      </c>
      <c r="D79" s="57">
        <v>98000</v>
      </c>
      <c r="E79" s="99">
        <f t="shared" si="21"/>
        <v>1</v>
      </c>
      <c r="F79" s="57">
        <v>77805.56</v>
      </c>
      <c r="G79" s="117">
        <v>98000</v>
      </c>
      <c r="H79" s="117">
        <v>98000</v>
      </c>
      <c r="I79" s="117">
        <v>98000</v>
      </c>
      <c r="J79" s="117">
        <v>98000</v>
      </c>
      <c r="K79" s="127">
        <v>57035.71</v>
      </c>
      <c r="L79" s="239">
        <v>68276.67</v>
      </c>
      <c r="M79" s="118">
        <v>98000</v>
      </c>
      <c r="N79" s="118">
        <v>98000</v>
      </c>
      <c r="O79" s="116">
        <f t="shared" si="20"/>
        <v>1.4353365505376874</v>
      </c>
    </row>
    <row r="80" spans="1:16" x14ac:dyDescent="0.2">
      <c r="A80" s="272">
        <v>10</v>
      </c>
      <c r="B80" s="46" t="s">
        <v>122</v>
      </c>
      <c r="C80" s="48">
        <v>10024.049999999999</v>
      </c>
      <c r="D80" s="57">
        <v>18000</v>
      </c>
      <c r="E80" s="99">
        <f t="shared" si="21"/>
        <v>1.0555555555555556</v>
      </c>
      <c r="F80" s="57">
        <v>3322.28</v>
      </c>
      <c r="G80" s="117">
        <v>19000</v>
      </c>
      <c r="H80" s="117">
        <v>60000</v>
      </c>
      <c r="I80" s="117">
        <v>60000</v>
      </c>
      <c r="J80" s="117">
        <v>60000</v>
      </c>
      <c r="K80" s="127">
        <v>32581.599999999999</v>
      </c>
      <c r="L80" s="239">
        <v>32681.69</v>
      </c>
      <c r="M80" s="118">
        <v>40000</v>
      </c>
      <c r="N80" s="118">
        <v>40000</v>
      </c>
      <c r="O80" s="116">
        <f t="shared" si="20"/>
        <v>1.2239269144282319</v>
      </c>
    </row>
    <row r="81" spans="1:17" x14ac:dyDescent="0.2">
      <c r="A81" s="272">
        <v>11</v>
      </c>
      <c r="B81" s="46" t="s">
        <v>123</v>
      </c>
      <c r="C81" s="48">
        <v>16760.96</v>
      </c>
      <c r="D81" s="57">
        <v>10000</v>
      </c>
      <c r="E81" s="99">
        <f t="shared" si="21"/>
        <v>1</v>
      </c>
      <c r="F81" s="57">
        <v>14327</v>
      </c>
      <c r="G81" s="117">
        <v>10000</v>
      </c>
      <c r="H81" s="117">
        <v>10000</v>
      </c>
      <c r="I81" s="113">
        <v>19000</v>
      </c>
      <c r="J81" s="113">
        <v>19000</v>
      </c>
      <c r="K81" s="113">
        <v>35204.5</v>
      </c>
      <c r="L81" s="239">
        <v>35204.5</v>
      </c>
      <c r="M81" s="118">
        <v>19000</v>
      </c>
      <c r="N81" s="118">
        <v>19000</v>
      </c>
      <c r="O81" s="116">
        <f t="shared" si="20"/>
        <v>0.53970373105710923</v>
      </c>
    </row>
    <row r="82" spans="1:17" x14ac:dyDescent="0.2">
      <c r="A82" s="272">
        <v>12</v>
      </c>
      <c r="B82" s="46" t="s">
        <v>111</v>
      </c>
      <c r="C82" s="48">
        <v>14525.96</v>
      </c>
      <c r="D82" s="57">
        <v>19800</v>
      </c>
      <c r="E82" s="99">
        <f t="shared" si="21"/>
        <v>1</v>
      </c>
      <c r="F82" s="57">
        <v>23781.62</v>
      </c>
      <c r="G82" s="117">
        <v>19800</v>
      </c>
      <c r="H82" s="117">
        <v>40000</v>
      </c>
      <c r="I82" s="117">
        <v>40000</v>
      </c>
      <c r="J82" s="117">
        <v>40000</v>
      </c>
      <c r="K82" s="127">
        <v>22991.09</v>
      </c>
      <c r="L82" s="239">
        <v>24530.75</v>
      </c>
      <c r="M82" s="118">
        <v>40000</v>
      </c>
      <c r="N82" s="118">
        <v>40000</v>
      </c>
      <c r="O82" s="116">
        <f t="shared" si="20"/>
        <v>1.6306064836990308</v>
      </c>
    </row>
    <row r="83" spans="1:17" x14ac:dyDescent="0.2">
      <c r="A83" s="272">
        <v>13</v>
      </c>
      <c r="B83" s="46" t="s">
        <v>110</v>
      </c>
      <c r="C83" s="48">
        <v>81245.679999999993</v>
      </c>
      <c r="D83" s="48">
        <v>95000</v>
      </c>
      <c r="E83" s="99">
        <f t="shared" si="21"/>
        <v>1</v>
      </c>
      <c r="F83" s="48">
        <v>95940.12</v>
      </c>
      <c r="G83" s="119">
        <v>95000</v>
      </c>
      <c r="H83" s="119">
        <v>95000</v>
      </c>
      <c r="I83" s="119">
        <v>95000</v>
      </c>
      <c r="J83" s="119">
        <v>95000</v>
      </c>
      <c r="K83" s="136">
        <v>73789.84</v>
      </c>
      <c r="L83" s="239">
        <v>84012.29</v>
      </c>
      <c r="M83" s="118">
        <v>85000</v>
      </c>
      <c r="N83" s="118">
        <v>85000</v>
      </c>
      <c r="O83" s="116">
        <f t="shared" si="20"/>
        <v>1.0117567322590542</v>
      </c>
    </row>
    <row r="84" spans="1:17" x14ac:dyDescent="0.2">
      <c r="A84" s="272">
        <v>14</v>
      </c>
      <c r="B84" s="46" t="s">
        <v>131</v>
      </c>
      <c r="C84" s="48">
        <v>112558.93</v>
      </c>
      <c r="D84" s="48">
        <v>85000</v>
      </c>
      <c r="E84" s="99">
        <f t="shared" si="21"/>
        <v>1.1529411764705881</v>
      </c>
      <c r="F84" s="48">
        <v>80282.62</v>
      </c>
      <c r="G84" s="119">
        <v>98000</v>
      </c>
      <c r="H84" s="119">
        <v>98000</v>
      </c>
      <c r="I84" s="119">
        <v>98000</v>
      </c>
      <c r="J84" s="119">
        <v>98000</v>
      </c>
      <c r="K84" s="136">
        <v>64893.19</v>
      </c>
      <c r="L84" s="239">
        <v>79704.759999999995</v>
      </c>
      <c r="M84" s="118">
        <v>85000</v>
      </c>
      <c r="N84" s="118">
        <v>85000</v>
      </c>
      <c r="O84" s="116">
        <f t="shared" si="20"/>
        <v>1.0664356808802888</v>
      </c>
      <c r="P84" s="50">
        <v>302525.58</v>
      </c>
    </row>
    <row r="85" spans="1:17" x14ac:dyDescent="0.2">
      <c r="A85" s="272">
        <v>15</v>
      </c>
      <c r="B85" s="46" t="s">
        <v>132</v>
      </c>
      <c r="C85" s="48">
        <v>22743.9</v>
      </c>
      <c r="D85" s="48">
        <v>20000</v>
      </c>
      <c r="E85" s="99">
        <f t="shared" si="21"/>
        <v>1.25</v>
      </c>
      <c r="F85" s="48">
        <v>19740.900000000001</v>
      </c>
      <c r="G85" s="119">
        <v>25000</v>
      </c>
      <c r="H85" s="119">
        <v>25000</v>
      </c>
      <c r="I85" s="119">
        <v>25000</v>
      </c>
      <c r="J85" s="119">
        <v>25000</v>
      </c>
      <c r="K85" s="136">
        <v>14313.25</v>
      </c>
      <c r="L85" s="239">
        <v>16664.05</v>
      </c>
      <c r="M85" s="118">
        <v>25000</v>
      </c>
      <c r="N85" s="118">
        <v>25000</v>
      </c>
      <c r="O85" s="116">
        <f t="shared" si="20"/>
        <v>1.5002355369793059</v>
      </c>
      <c r="P85" s="50">
        <v>227600</v>
      </c>
    </row>
    <row r="86" spans="1:17" x14ac:dyDescent="0.2">
      <c r="A86" s="272">
        <v>16</v>
      </c>
      <c r="B86" s="46" t="s">
        <v>186</v>
      </c>
      <c r="C86" s="48">
        <v>6183.36</v>
      </c>
      <c r="D86" s="48">
        <v>8000</v>
      </c>
      <c r="E86" s="99">
        <f t="shared" si="21"/>
        <v>1.25</v>
      </c>
      <c r="F86" s="48">
        <v>8528.8700000000008</v>
      </c>
      <c r="G86" s="119">
        <v>10000</v>
      </c>
      <c r="H86" s="119">
        <v>10000</v>
      </c>
      <c r="I86" s="119">
        <v>10000</v>
      </c>
      <c r="J86" s="119">
        <v>10000</v>
      </c>
      <c r="K86" s="136">
        <v>6257.18</v>
      </c>
      <c r="L86" s="239">
        <v>6376.38</v>
      </c>
      <c r="M86" s="118">
        <v>10000</v>
      </c>
      <c r="N86" s="118">
        <v>10000</v>
      </c>
      <c r="O86" s="116">
        <f t="shared" si="20"/>
        <v>1.5682879627625705</v>
      </c>
      <c r="P86" s="50">
        <f>SUM(P84:P85)</f>
        <v>530125.58000000007</v>
      </c>
    </row>
    <row r="87" spans="1:17" x14ac:dyDescent="0.2">
      <c r="A87" s="272">
        <v>17</v>
      </c>
      <c r="B87" s="46" t="s">
        <v>124</v>
      </c>
      <c r="C87" s="48">
        <v>100718.79</v>
      </c>
      <c r="D87" s="57">
        <v>110000</v>
      </c>
      <c r="E87" s="99">
        <f t="shared" si="21"/>
        <v>1</v>
      </c>
      <c r="F87" s="57">
        <v>117623.59</v>
      </c>
      <c r="G87" s="119">
        <v>110000</v>
      </c>
      <c r="H87" s="119">
        <v>99000</v>
      </c>
      <c r="I87" s="119">
        <v>99000</v>
      </c>
      <c r="J87" s="119">
        <v>99000</v>
      </c>
      <c r="K87" s="136">
        <v>53937.39</v>
      </c>
      <c r="L87" s="239">
        <v>77291.89</v>
      </c>
      <c r="M87" s="118">
        <v>99000</v>
      </c>
      <c r="N87" s="118">
        <v>99000</v>
      </c>
      <c r="O87" s="116">
        <f t="shared" si="20"/>
        <v>1.2808588326666615</v>
      </c>
      <c r="P87" s="50">
        <f>SUM(P84:P86)</f>
        <v>1060251.1600000001</v>
      </c>
    </row>
    <row r="88" spans="1:17" x14ac:dyDescent="0.2">
      <c r="A88" s="272">
        <v>18</v>
      </c>
      <c r="B88" s="46" t="s">
        <v>125</v>
      </c>
      <c r="C88" s="48">
        <v>24036.55</v>
      </c>
      <c r="D88" s="57">
        <v>25000</v>
      </c>
      <c r="E88" s="99">
        <f t="shared" si="21"/>
        <v>1</v>
      </c>
      <c r="F88" s="57">
        <v>24361.86</v>
      </c>
      <c r="G88" s="119">
        <v>25000</v>
      </c>
      <c r="H88" s="119">
        <v>25000</v>
      </c>
      <c r="I88" s="119">
        <v>25000</v>
      </c>
      <c r="J88" s="119">
        <v>25000</v>
      </c>
      <c r="K88" s="136">
        <v>28753.64</v>
      </c>
      <c r="L88" s="239">
        <v>30298.639999999999</v>
      </c>
      <c r="M88" s="118">
        <v>45000</v>
      </c>
      <c r="N88" s="118">
        <v>35000</v>
      </c>
      <c r="O88" s="116">
        <f t="shared" si="20"/>
        <v>1.1551673606472106</v>
      </c>
      <c r="P88" s="50">
        <f>SUM(P84:P87)</f>
        <v>2120502.3200000003</v>
      </c>
    </row>
    <row r="89" spans="1:17" x14ac:dyDescent="0.2">
      <c r="A89" s="272">
        <v>19</v>
      </c>
      <c r="B89" s="46" t="s">
        <v>189</v>
      </c>
      <c r="C89" s="48">
        <v>150123.69</v>
      </c>
      <c r="D89" s="57">
        <v>130000</v>
      </c>
      <c r="E89" s="99">
        <f t="shared" si="21"/>
        <v>1.1538461538461537</v>
      </c>
      <c r="F89" s="57">
        <v>103751.18</v>
      </c>
      <c r="G89" s="119">
        <v>150000</v>
      </c>
      <c r="H89" s="119">
        <v>150000</v>
      </c>
      <c r="I89" s="119">
        <v>150000</v>
      </c>
      <c r="J89" s="119">
        <v>150000</v>
      </c>
      <c r="K89" s="136">
        <v>59662.29</v>
      </c>
      <c r="L89" s="239">
        <v>85893.63</v>
      </c>
      <c r="M89" s="118">
        <v>98000</v>
      </c>
      <c r="N89" s="118">
        <v>99000</v>
      </c>
      <c r="O89" s="116">
        <f t="shared" si="20"/>
        <v>1.1525883816995508</v>
      </c>
      <c r="P89" s="50">
        <f>1885+L90</f>
        <v>17032.400000000001</v>
      </c>
      <c r="Q89" s="50"/>
    </row>
    <row r="90" spans="1:17" x14ac:dyDescent="0.2">
      <c r="A90" s="272">
        <v>20</v>
      </c>
      <c r="B90" s="46" t="s">
        <v>134</v>
      </c>
      <c r="C90" s="48">
        <v>6377.6</v>
      </c>
      <c r="D90" s="57">
        <v>5000</v>
      </c>
      <c r="E90" s="99">
        <f t="shared" si="21"/>
        <v>1</v>
      </c>
      <c r="F90" s="57">
        <v>13932.4</v>
      </c>
      <c r="G90" s="119">
        <v>5000</v>
      </c>
      <c r="H90" s="119">
        <v>5000</v>
      </c>
      <c r="I90" s="119">
        <v>5000</v>
      </c>
      <c r="J90" s="119">
        <v>5000</v>
      </c>
      <c r="K90" s="136">
        <v>0</v>
      </c>
      <c r="L90" s="239">
        <v>15147.4</v>
      </c>
      <c r="M90" s="118">
        <v>5000</v>
      </c>
      <c r="N90" s="118">
        <v>15000</v>
      </c>
      <c r="O90" s="116">
        <f t="shared" si="20"/>
        <v>0.99026895704873441</v>
      </c>
      <c r="P90" s="50">
        <v>4887.6099999999997</v>
      </c>
    </row>
    <row r="91" spans="1:17" x14ac:dyDescent="0.2">
      <c r="A91" s="272">
        <v>21</v>
      </c>
      <c r="B91" s="46" t="s">
        <v>50</v>
      </c>
      <c r="C91" s="48">
        <v>7926</v>
      </c>
      <c r="D91" s="57">
        <v>7000</v>
      </c>
      <c r="E91" s="99">
        <f t="shared" si="21"/>
        <v>1.4285714285714286</v>
      </c>
      <c r="F91" s="57">
        <v>5897.22</v>
      </c>
      <c r="G91" s="119">
        <v>10000</v>
      </c>
      <c r="H91" s="119">
        <v>10000</v>
      </c>
      <c r="I91" s="119">
        <v>10000</v>
      </c>
      <c r="J91" s="119">
        <v>10000</v>
      </c>
      <c r="K91" s="136">
        <v>5592.51</v>
      </c>
      <c r="L91" s="239">
        <v>10406.67</v>
      </c>
      <c r="M91" s="118">
        <v>10000</v>
      </c>
      <c r="N91" s="118">
        <v>10000</v>
      </c>
      <c r="O91" s="116">
        <f t="shared" si="20"/>
        <v>0.96092217779558686</v>
      </c>
      <c r="P91" s="50">
        <v>81006.02</v>
      </c>
    </row>
    <row r="92" spans="1:17" x14ac:dyDescent="0.2">
      <c r="A92" s="272">
        <v>22</v>
      </c>
      <c r="B92" s="46" t="s">
        <v>212</v>
      </c>
      <c r="C92" s="48">
        <v>11600</v>
      </c>
      <c r="D92" s="57">
        <v>15000</v>
      </c>
      <c r="E92" s="99">
        <f t="shared" si="21"/>
        <v>1.0666666666666667</v>
      </c>
      <c r="F92" s="57">
        <v>15000</v>
      </c>
      <c r="G92" s="119">
        <v>16000</v>
      </c>
      <c r="H92" s="119">
        <v>50000</v>
      </c>
      <c r="I92" s="119">
        <v>50000</v>
      </c>
      <c r="J92" s="119">
        <v>50000</v>
      </c>
      <c r="K92" s="136">
        <v>0</v>
      </c>
      <c r="L92" s="239">
        <v>0</v>
      </c>
      <c r="M92" s="118">
        <v>19000</v>
      </c>
      <c r="N92" s="118">
        <v>19000</v>
      </c>
      <c r="O92" s="116">
        <v>0</v>
      </c>
      <c r="P92" s="50">
        <f>SUM(P90:P91)</f>
        <v>85893.63</v>
      </c>
    </row>
    <row r="93" spans="1:17" x14ac:dyDescent="0.2">
      <c r="A93" s="272">
        <v>23</v>
      </c>
      <c r="B93" s="46" t="s">
        <v>231</v>
      </c>
      <c r="C93" s="48">
        <v>0</v>
      </c>
      <c r="D93" s="57">
        <v>66000</v>
      </c>
      <c r="E93" s="99">
        <f t="shared" si="21"/>
        <v>7.575757575757576E-2</v>
      </c>
      <c r="F93" s="57">
        <v>66000</v>
      </c>
      <c r="G93" s="119">
        <v>5000</v>
      </c>
      <c r="H93" s="119">
        <v>35000</v>
      </c>
      <c r="I93" s="119">
        <v>35000</v>
      </c>
      <c r="J93" s="119">
        <v>35000</v>
      </c>
      <c r="K93" s="136">
        <v>21045</v>
      </c>
      <c r="L93" s="239">
        <v>21045</v>
      </c>
      <c r="M93" s="118">
        <v>25000</v>
      </c>
      <c r="N93" s="118">
        <v>25000</v>
      </c>
      <c r="O93" s="116">
        <f>N93/L93</f>
        <v>1.1879306248515087</v>
      </c>
      <c r="P93" s="50">
        <f>SUM(P92,P87)</f>
        <v>1146144.79</v>
      </c>
    </row>
    <row r="94" spans="1:17" x14ac:dyDescent="0.2">
      <c r="A94" s="272">
        <v>24</v>
      </c>
      <c r="B94" s="46" t="s">
        <v>230</v>
      </c>
      <c r="C94" s="48">
        <v>0</v>
      </c>
      <c r="D94" s="57">
        <v>30200</v>
      </c>
      <c r="E94" s="99">
        <f t="shared" si="21"/>
        <v>0.33112582781456956</v>
      </c>
      <c r="F94" s="57">
        <v>30119</v>
      </c>
      <c r="G94" s="119">
        <v>10000</v>
      </c>
      <c r="H94" s="119">
        <v>10000</v>
      </c>
      <c r="I94" s="120">
        <v>30000</v>
      </c>
      <c r="J94" s="120">
        <v>30000</v>
      </c>
      <c r="K94" s="120">
        <v>7274</v>
      </c>
      <c r="L94" s="239">
        <v>8594</v>
      </c>
      <c r="M94" s="118">
        <v>10000</v>
      </c>
      <c r="N94" s="118">
        <v>10000</v>
      </c>
      <c r="O94" s="116">
        <f>N94/L94</f>
        <v>1.1636025133814289</v>
      </c>
    </row>
    <row r="95" spans="1:17" x14ac:dyDescent="0.2">
      <c r="A95" s="272">
        <v>25</v>
      </c>
      <c r="B95" s="46" t="s">
        <v>229</v>
      </c>
      <c r="C95" s="48">
        <v>0</v>
      </c>
      <c r="D95" s="57">
        <v>23100</v>
      </c>
      <c r="E95" s="99">
        <f t="shared" si="21"/>
        <v>0.82251082251082253</v>
      </c>
      <c r="F95" s="57">
        <v>23100</v>
      </c>
      <c r="G95" s="119">
        <v>19000</v>
      </c>
      <c r="H95" s="119">
        <v>19000</v>
      </c>
      <c r="I95" s="119">
        <v>19000</v>
      </c>
      <c r="J95" s="119">
        <v>19000</v>
      </c>
      <c r="K95" s="136">
        <v>0</v>
      </c>
      <c r="L95" s="239">
        <v>0</v>
      </c>
      <c r="M95" s="118">
        <v>19000</v>
      </c>
      <c r="N95" s="118">
        <v>19000</v>
      </c>
      <c r="O95" s="116">
        <v>0</v>
      </c>
      <c r="P95" s="50">
        <f>SUM(P99:P100)</f>
        <v>456910.56</v>
      </c>
    </row>
    <row r="96" spans="1:17" x14ac:dyDescent="0.2">
      <c r="A96" s="272">
        <v>26</v>
      </c>
      <c r="B96" s="46" t="s">
        <v>149</v>
      </c>
      <c r="C96" s="48">
        <v>4759.38</v>
      </c>
      <c r="D96" s="48">
        <v>8000</v>
      </c>
      <c r="E96" s="99">
        <f t="shared" si="21"/>
        <v>1.25</v>
      </c>
      <c r="F96" s="48">
        <v>6343.9</v>
      </c>
      <c r="G96" s="119">
        <v>10000</v>
      </c>
      <c r="H96" s="119">
        <v>10000</v>
      </c>
      <c r="I96" s="120">
        <v>15000</v>
      </c>
      <c r="J96" s="120">
        <v>15000</v>
      </c>
      <c r="K96" s="120">
        <v>5029.6000000000004</v>
      </c>
      <c r="L96" s="239">
        <v>7087.2</v>
      </c>
      <c r="M96" s="118">
        <v>10000</v>
      </c>
      <c r="N96" s="118">
        <v>19000</v>
      </c>
      <c r="O96" s="116">
        <f t="shared" ref="O96:O120" si="22">N96/L96</f>
        <v>2.6808894909131955</v>
      </c>
      <c r="P96" s="50">
        <v>484348.2</v>
      </c>
    </row>
    <row r="97" spans="1:16" x14ac:dyDescent="0.2">
      <c r="A97" s="272">
        <v>27</v>
      </c>
      <c r="B97" s="46" t="s">
        <v>126</v>
      </c>
      <c r="C97" s="48">
        <v>325629.81</v>
      </c>
      <c r="D97" s="48">
        <v>95000</v>
      </c>
      <c r="E97" s="99">
        <f t="shared" si="21"/>
        <v>1</v>
      </c>
      <c r="F97" s="48">
        <v>344000.13</v>
      </c>
      <c r="G97" s="119">
        <v>95000</v>
      </c>
      <c r="H97" s="119">
        <v>95000</v>
      </c>
      <c r="I97" s="119">
        <v>95000</v>
      </c>
      <c r="J97" s="119">
        <v>95000</v>
      </c>
      <c r="K97" s="136">
        <v>226000</v>
      </c>
      <c r="L97" s="239">
        <v>197286.36</v>
      </c>
      <c r="M97" s="118">
        <v>250000</v>
      </c>
      <c r="N97" s="118">
        <v>220000</v>
      </c>
      <c r="O97" s="116">
        <f t="shared" si="22"/>
        <v>1.1151303110868893</v>
      </c>
      <c r="P97" s="50">
        <v>3825.22</v>
      </c>
    </row>
    <row r="98" spans="1:16" x14ac:dyDescent="0.2">
      <c r="A98" s="272">
        <v>28</v>
      </c>
      <c r="B98" s="46" t="s">
        <v>133</v>
      </c>
      <c r="C98" s="48">
        <v>86837.02</v>
      </c>
      <c r="D98" s="48">
        <v>40000</v>
      </c>
      <c r="E98" s="99">
        <f t="shared" si="21"/>
        <v>1</v>
      </c>
      <c r="F98" s="48">
        <v>45501.2</v>
      </c>
      <c r="G98" s="119">
        <v>40000</v>
      </c>
      <c r="H98" s="119">
        <v>40000</v>
      </c>
      <c r="I98" s="119">
        <v>40000</v>
      </c>
      <c r="J98" s="119">
        <v>40000</v>
      </c>
      <c r="K98" s="136">
        <v>45000</v>
      </c>
      <c r="L98" s="239">
        <v>72567.520000000004</v>
      </c>
      <c r="M98" s="118">
        <v>40000</v>
      </c>
      <c r="N98" s="118">
        <v>40000</v>
      </c>
      <c r="O98" s="116">
        <f t="shared" si="22"/>
        <v>0.55121078962048031</v>
      </c>
      <c r="P98" s="50">
        <v>892.03</v>
      </c>
    </row>
    <row r="99" spans="1:16" x14ac:dyDescent="0.2">
      <c r="A99" s="272">
        <v>29</v>
      </c>
      <c r="B99" s="46" t="s">
        <v>109</v>
      </c>
      <c r="C99" s="48">
        <v>26615.16</v>
      </c>
      <c r="D99" s="48">
        <v>19000</v>
      </c>
      <c r="E99" s="99">
        <f t="shared" si="21"/>
        <v>1.5789473684210527</v>
      </c>
      <c r="F99" s="48">
        <v>18142.55</v>
      </c>
      <c r="G99" s="119">
        <v>30000</v>
      </c>
      <c r="H99" s="119">
        <v>30000</v>
      </c>
      <c r="I99" s="119">
        <v>30000</v>
      </c>
      <c r="J99" s="119">
        <v>30000</v>
      </c>
      <c r="K99" s="136">
        <v>12228.52</v>
      </c>
      <c r="L99" s="239">
        <v>26006.87</v>
      </c>
      <c r="M99" s="118">
        <v>30000</v>
      </c>
      <c r="N99" s="118">
        <v>30000</v>
      </c>
      <c r="O99" s="116">
        <f t="shared" si="22"/>
        <v>1.1535413527271834</v>
      </c>
      <c r="P99" s="50">
        <f>SUM(P96:P98)</f>
        <v>489065.45</v>
      </c>
    </row>
    <row r="100" spans="1:16" x14ac:dyDescent="0.2">
      <c r="A100" s="272">
        <v>30</v>
      </c>
      <c r="B100" s="46" t="s">
        <v>173</v>
      </c>
      <c r="C100" s="48">
        <v>655471.59</v>
      </c>
      <c r="D100" s="57">
        <v>525000</v>
      </c>
      <c r="E100" s="99">
        <f t="shared" si="21"/>
        <v>1.0533333333333332</v>
      </c>
      <c r="F100" s="57">
        <v>462270.34</v>
      </c>
      <c r="G100" s="119">
        <v>553000</v>
      </c>
      <c r="H100" s="119">
        <v>560000</v>
      </c>
      <c r="I100" s="119">
        <v>560000</v>
      </c>
      <c r="J100" s="119">
        <v>560000</v>
      </c>
      <c r="K100" s="136">
        <v>456910.56</v>
      </c>
      <c r="L100" s="239">
        <v>551026.39</v>
      </c>
      <c r="M100" s="118">
        <v>800000</v>
      </c>
      <c r="N100" s="118">
        <v>800000</v>
      </c>
      <c r="O100" s="116">
        <f t="shared" si="22"/>
        <v>1.4518360908267933</v>
      </c>
      <c r="P100" s="50">
        <f>-K101</f>
        <v>-32154.89</v>
      </c>
    </row>
    <row r="101" spans="1:16" x14ac:dyDescent="0.2">
      <c r="A101" s="272">
        <v>31</v>
      </c>
      <c r="B101" s="46" t="s">
        <v>174</v>
      </c>
      <c r="C101" s="48">
        <v>25055.26</v>
      </c>
      <c r="D101" s="57">
        <v>25000</v>
      </c>
      <c r="E101" s="99">
        <f t="shared" si="21"/>
        <v>1</v>
      </c>
      <c r="F101" s="57">
        <v>23000</v>
      </c>
      <c r="G101" s="117">
        <v>25000</v>
      </c>
      <c r="H101" s="117">
        <v>25000</v>
      </c>
      <c r="I101" s="117">
        <v>25000</v>
      </c>
      <c r="J101" s="117">
        <v>25000</v>
      </c>
      <c r="K101" s="127">
        <v>32154.89</v>
      </c>
      <c r="L101" s="239">
        <v>33250</v>
      </c>
      <c r="M101" s="118">
        <v>35000</v>
      </c>
      <c r="N101" s="118">
        <v>35000</v>
      </c>
      <c r="O101" s="116">
        <f t="shared" si="22"/>
        <v>1.0526315789473684</v>
      </c>
      <c r="P101" s="50">
        <v>194757.47</v>
      </c>
    </row>
    <row r="102" spans="1:16" x14ac:dyDescent="0.2">
      <c r="A102" s="272">
        <v>32</v>
      </c>
      <c r="B102" s="46" t="s">
        <v>72</v>
      </c>
      <c r="C102" s="48">
        <v>298923.7</v>
      </c>
      <c r="D102" s="57">
        <v>350000</v>
      </c>
      <c r="E102" s="99">
        <f t="shared" si="21"/>
        <v>1</v>
      </c>
      <c r="F102" s="57">
        <v>449069.06</v>
      </c>
      <c r="G102" s="117">
        <v>350000</v>
      </c>
      <c r="H102" s="137">
        <v>573000</v>
      </c>
      <c r="I102" s="138">
        <v>653000</v>
      </c>
      <c r="J102" s="163">
        <v>653000</v>
      </c>
      <c r="K102" s="113">
        <v>521475.38</v>
      </c>
      <c r="L102" s="239">
        <v>530125.57999999996</v>
      </c>
      <c r="M102" s="118">
        <v>500000</v>
      </c>
      <c r="N102" s="118">
        <v>472000</v>
      </c>
      <c r="O102" s="116">
        <f t="shared" si="22"/>
        <v>0.89035507398077274</v>
      </c>
      <c r="P102" s="50">
        <v>16782.740000000002</v>
      </c>
    </row>
    <row r="103" spans="1:16" x14ac:dyDescent="0.2">
      <c r="A103" s="272">
        <v>33</v>
      </c>
      <c r="B103" s="46" t="s">
        <v>99</v>
      </c>
      <c r="C103" s="48">
        <v>294407.3</v>
      </c>
      <c r="D103" s="57">
        <v>200000</v>
      </c>
      <c r="E103" s="99">
        <f t="shared" si="21"/>
        <v>1.5</v>
      </c>
      <c r="F103" s="57">
        <v>207625.04</v>
      </c>
      <c r="G103" s="117">
        <v>300000</v>
      </c>
      <c r="H103" s="117">
        <v>300000</v>
      </c>
      <c r="I103" s="117">
        <v>300000</v>
      </c>
      <c r="J103" s="117">
        <v>300000</v>
      </c>
      <c r="K103" s="127">
        <v>213047.74</v>
      </c>
      <c r="L103" s="239">
        <v>240434.45</v>
      </c>
      <c r="M103" s="118">
        <v>500000</v>
      </c>
      <c r="N103" s="118">
        <v>500000</v>
      </c>
      <c r="O103" s="116">
        <f t="shared" si="22"/>
        <v>2.0795688804162631</v>
      </c>
      <c r="P103" s="50">
        <v>1507.53</v>
      </c>
    </row>
    <row r="104" spans="1:16" x14ac:dyDescent="0.2">
      <c r="A104" s="272">
        <v>34</v>
      </c>
      <c r="B104" s="46" t="s">
        <v>190</v>
      </c>
      <c r="C104" s="48">
        <v>188778.87</v>
      </c>
      <c r="D104" s="57">
        <v>140000</v>
      </c>
      <c r="E104" s="99">
        <f t="shared" si="21"/>
        <v>1.2857142857142858</v>
      </c>
      <c r="F104" s="57">
        <v>135108.04999999999</v>
      </c>
      <c r="G104" s="119">
        <v>180000</v>
      </c>
      <c r="H104" s="119">
        <v>180000</v>
      </c>
      <c r="I104" s="119">
        <v>180000</v>
      </c>
      <c r="J104" s="119">
        <v>180000</v>
      </c>
      <c r="K104" s="136">
        <v>203369.2</v>
      </c>
      <c r="L104" s="239">
        <v>223434.52</v>
      </c>
      <c r="M104" s="118">
        <v>300000</v>
      </c>
      <c r="N104" s="118">
        <v>300000</v>
      </c>
      <c r="O104" s="116">
        <f t="shared" si="22"/>
        <v>1.3426752500016561</v>
      </c>
      <c r="P104" s="50">
        <f>SUM(P101:P103)</f>
        <v>213047.74</v>
      </c>
    </row>
    <row r="105" spans="1:16" x14ac:dyDescent="0.2">
      <c r="A105" s="272">
        <v>35</v>
      </c>
      <c r="B105" s="46" t="s">
        <v>114</v>
      </c>
      <c r="C105" s="48">
        <v>343153.84</v>
      </c>
      <c r="D105" s="57">
        <v>250000</v>
      </c>
      <c r="E105" s="99">
        <f t="shared" si="21"/>
        <v>1.2</v>
      </c>
      <c r="F105" s="57">
        <v>255746.66</v>
      </c>
      <c r="G105" s="119">
        <v>300000</v>
      </c>
      <c r="H105" s="119">
        <v>300000</v>
      </c>
      <c r="I105" s="120">
        <v>280000</v>
      </c>
      <c r="J105" s="120">
        <v>280000</v>
      </c>
      <c r="K105" s="120">
        <v>309432.28000000003</v>
      </c>
      <c r="L105" s="239">
        <v>376509.24</v>
      </c>
      <c r="M105" s="118">
        <v>350000</v>
      </c>
      <c r="N105" s="118">
        <v>370000</v>
      </c>
      <c r="O105" s="116">
        <f t="shared" si="22"/>
        <v>0.98271160622777809</v>
      </c>
      <c r="P105" s="50">
        <v>297391.68</v>
      </c>
    </row>
    <row r="106" spans="1:16" ht="13.5" thickBot="1" x14ac:dyDescent="0.25">
      <c r="A106" s="272">
        <v>36</v>
      </c>
      <c r="B106" s="89" t="s">
        <v>175</v>
      </c>
      <c r="C106" s="73">
        <v>113725</v>
      </c>
      <c r="D106" s="62">
        <v>90000</v>
      </c>
      <c r="E106" s="100">
        <f t="shared" si="21"/>
        <v>1.1111111111111112</v>
      </c>
      <c r="F106" s="62">
        <v>83640</v>
      </c>
      <c r="G106" s="139">
        <v>100000</v>
      </c>
      <c r="H106" s="139">
        <v>99000</v>
      </c>
      <c r="I106" s="139">
        <v>99000</v>
      </c>
      <c r="J106" s="139">
        <v>99000</v>
      </c>
      <c r="K106" s="140">
        <v>106950</v>
      </c>
      <c r="L106" s="241">
        <v>132950</v>
      </c>
      <c r="M106" s="141">
        <v>99000</v>
      </c>
      <c r="N106" s="141">
        <v>99000</v>
      </c>
      <c r="O106" s="124">
        <f t="shared" si="22"/>
        <v>0.74464084242196316</v>
      </c>
      <c r="P106" s="50">
        <v>12040.6</v>
      </c>
    </row>
    <row r="107" spans="1:16" ht="13.5" thickBot="1" x14ac:dyDescent="0.25">
      <c r="A107" s="263" t="s">
        <v>285</v>
      </c>
      <c r="B107" s="87" t="s">
        <v>74</v>
      </c>
      <c r="C107" s="70">
        <f>SUM(C108:C148)</f>
        <v>2256060.23</v>
      </c>
      <c r="D107" s="70">
        <f>SUM(D108:D148)</f>
        <v>1778480</v>
      </c>
      <c r="E107" s="101">
        <f t="shared" si="21"/>
        <v>1.2414994827043317</v>
      </c>
      <c r="F107" s="70">
        <f>SUM(F108:F148)</f>
        <v>1686509.8800000004</v>
      </c>
      <c r="G107" s="134">
        <f>SUM(G108:G148)</f>
        <v>2207982</v>
      </c>
      <c r="H107" s="134">
        <f>SUM(H108:H148)</f>
        <v>1788782</v>
      </c>
      <c r="I107" s="134">
        <f>SUM(I108:I148)</f>
        <v>1869976</v>
      </c>
      <c r="J107" s="134">
        <f>SUM(J108:J148)</f>
        <v>2067976</v>
      </c>
      <c r="K107" s="134">
        <f>SUM(K108:K140,K142:K148)</f>
        <v>1645250.0100000002</v>
      </c>
      <c r="L107" s="242">
        <f>SUM(L108:L148)</f>
        <v>1969041.88</v>
      </c>
      <c r="M107" s="142">
        <f>SUM(M108:M148)</f>
        <v>1569494</v>
      </c>
      <c r="N107" s="142">
        <f>SUM(N108:N148)</f>
        <v>2017387</v>
      </c>
      <c r="O107" s="101">
        <f t="shared" si="22"/>
        <v>1.024552611344153</v>
      </c>
      <c r="P107" s="50">
        <f>SUM(P105:P106)</f>
        <v>309432.27999999997</v>
      </c>
    </row>
    <row r="108" spans="1:16" x14ac:dyDescent="0.2">
      <c r="A108" s="273">
        <v>1</v>
      </c>
      <c r="B108" s="88" t="s">
        <v>103</v>
      </c>
      <c r="C108" s="72">
        <v>33737.5</v>
      </c>
      <c r="D108" s="61">
        <v>15000</v>
      </c>
      <c r="E108" s="103">
        <f t="shared" si="21"/>
        <v>1.6666666666666667</v>
      </c>
      <c r="F108" s="61">
        <v>10190</v>
      </c>
      <c r="G108" s="143">
        <v>25000</v>
      </c>
      <c r="H108" s="143">
        <v>25000</v>
      </c>
      <c r="I108" s="143">
        <v>25000</v>
      </c>
      <c r="J108" s="143">
        <v>25000</v>
      </c>
      <c r="K108" s="120">
        <v>53750</v>
      </c>
      <c r="L108" s="240">
        <v>54200</v>
      </c>
      <c r="M108" s="122">
        <v>70000</v>
      </c>
      <c r="N108" s="122">
        <v>60000</v>
      </c>
      <c r="O108" s="116">
        <f t="shared" si="22"/>
        <v>1.1070110701107012</v>
      </c>
    </row>
    <row r="109" spans="1:16" x14ac:dyDescent="0.2">
      <c r="A109" s="274">
        <v>2</v>
      </c>
      <c r="B109" s="46" t="s">
        <v>176</v>
      </c>
      <c r="C109" s="48">
        <v>70764.66</v>
      </c>
      <c r="D109" s="57">
        <v>55000</v>
      </c>
      <c r="E109" s="99">
        <f t="shared" si="21"/>
        <v>1.1818181818181819</v>
      </c>
      <c r="F109" s="57">
        <v>53574.96</v>
      </c>
      <c r="G109" s="119">
        <v>65000</v>
      </c>
      <c r="H109" s="144">
        <v>70000</v>
      </c>
      <c r="I109" s="144">
        <v>70000</v>
      </c>
      <c r="J109" s="144">
        <v>70000</v>
      </c>
      <c r="K109" s="136">
        <v>75194.63</v>
      </c>
      <c r="L109" s="239">
        <v>80126.77</v>
      </c>
      <c r="M109" s="118">
        <v>80000</v>
      </c>
      <c r="N109" s="118">
        <v>80000</v>
      </c>
      <c r="O109" s="116">
        <f t="shared" si="22"/>
        <v>0.99841788206363491</v>
      </c>
    </row>
    <row r="110" spans="1:16" x14ac:dyDescent="0.2">
      <c r="A110" s="274">
        <v>3</v>
      </c>
      <c r="B110" s="46" t="s">
        <v>177</v>
      </c>
      <c r="C110" s="48">
        <v>7951.28</v>
      </c>
      <c r="D110" s="57">
        <v>3500</v>
      </c>
      <c r="E110" s="99">
        <f t="shared" si="21"/>
        <v>1.8571428571428572</v>
      </c>
      <c r="F110" s="57">
        <v>3021.24</v>
      </c>
      <c r="G110" s="119">
        <v>6500</v>
      </c>
      <c r="H110" s="119">
        <v>6500</v>
      </c>
      <c r="I110" s="119">
        <v>6500</v>
      </c>
      <c r="J110" s="119">
        <v>6500</v>
      </c>
      <c r="K110" s="136">
        <v>3936.2</v>
      </c>
      <c r="L110" s="239">
        <v>4451.2</v>
      </c>
      <c r="M110" s="118">
        <v>6500</v>
      </c>
      <c r="N110" s="118">
        <v>6500</v>
      </c>
      <c r="O110" s="116">
        <f t="shared" si="22"/>
        <v>1.4602803738317758</v>
      </c>
      <c r="P110" s="50">
        <v>7908.34</v>
      </c>
    </row>
    <row r="111" spans="1:16" x14ac:dyDescent="0.2">
      <c r="A111" s="274">
        <v>4</v>
      </c>
      <c r="B111" s="46" t="s">
        <v>254</v>
      </c>
      <c r="C111" s="48">
        <v>0</v>
      </c>
      <c r="D111" s="57"/>
      <c r="E111" s="99"/>
      <c r="F111" s="57">
        <v>0</v>
      </c>
      <c r="G111" s="119">
        <v>0</v>
      </c>
      <c r="H111" s="119">
        <v>0</v>
      </c>
      <c r="I111" s="119">
        <v>0</v>
      </c>
      <c r="J111" s="119">
        <v>0</v>
      </c>
      <c r="K111" s="136">
        <v>14137.51</v>
      </c>
      <c r="L111" s="239">
        <v>17793.759999999998</v>
      </c>
      <c r="M111" s="118">
        <v>19000</v>
      </c>
      <c r="N111" s="118">
        <v>19000</v>
      </c>
      <c r="O111" s="116">
        <f t="shared" si="22"/>
        <v>1.0677900567389917</v>
      </c>
      <c r="P111" s="50">
        <v>9885.42</v>
      </c>
    </row>
    <row r="112" spans="1:16" x14ac:dyDescent="0.2">
      <c r="A112" s="274">
        <v>5</v>
      </c>
      <c r="B112" s="46" t="s">
        <v>135</v>
      </c>
      <c r="C112" s="48">
        <v>52797.64</v>
      </c>
      <c r="D112" s="57">
        <v>50000</v>
      </c>
      <c r="E112" s="99">
        <f t="shared" si="21"/>
        <v>1</v>
      </c>
      <c r="F112" s="57">
        <v>53188.77</v>
      </c>
      <c r="G112" s="117">
        <v>50000</v>
      </c>
      <c r="H112" s="117">
        <v>50000</v>
      </c>
      <c r="I112" s="117">
        <v>50000</v>
      </c>
      <c r="J112" s="117">
        <v>50000</v>
      </c>
      <c r="K112" s="127">
        <v>44211.77</v>
      </c>
      <c r="L112" s="239">
        <v>54081.120000000003</v>
      </c>
      <c r="M112" s="118">
        <v>50000</v>
      </c>
      <c r="N112" s="118">
        <v>75000</v>
      </c>
      <c r="O112" s="116">
        <f t="shared" si="22"/>
        <v>1.3868055987006185</v>
      </c>
      <c r="P112" s="50">
        <f>SUM(P110:P111)</f>
        <v>17793.760000000002</v>
      </c>
    </row>
    <row r="113" spans="1:16" x14ac:dyDescent="0.2">
      <c r="A113" s="274">
        <v>6</v>
      </c>
      <c r="B113" s="46" t="s">
        <v>23</v>
      </c>
      <c r="C113" s="48">
        <v>62584.2</v>
      </c>
      <c r="D113" s="48">
        <v>62000</v>
      </c>
      <c r="E113" s="99">
        <f t="shared" si="21"/>
        <v>0.80645161290322576</v>
      </c>
      <c r="F113" s="48">
        <v>68734.789999999994</v>
      </c>
      <c r="G113" s="119">
        <v>50000</v>
      </c>
      <c r="H113" s="119">
        <v>50000</v>
      </c>
      <c r="I113" s="119">
        <v>50000</v>
      </c>
      <c r="J113" s="119">
        <v>50000</v>
      </c>
      <c r="K113" s="136">
        <v>47228.94</v>
      </c>
      <c r="L113" s="239">
        <v>55633.25</v>
      </c>
      <c r="M113" s="118">
        <v>55000</v>
      </c>
      <c r="N113" s="118">
        <v>55000</v>
      </c>
      <c r="O113" s="116">
        <f t="shared" si="22"/>
        <v>0.9886174185401716</v>
      </c>
    </row>
    <row r="114" spans="1:16" x14ac:dyDescent="0.2">
      <c r="A114" s="274">
        <v>7</v>
      </c>
      <c r="B114" s="46" t="s">
        <v>191</v>
      </c>
      <c r="C114" s="48">
        <v>67761.58</v>
      </c>
      <c r="D114" s="57">
        <v>65000</v>
      </c>
      <c r="E114" s="99">
        <f t="shared" si="21"/>
        <v>0.92307692307692313</v>
      </c>
      <c r="F114" s="57">
        <v>60037.75</v>
      </c>
      <c r="G114" s="117">
        <v>60000</v>
      </c>
      <c r="H114" s="117">
        <v>60000</v>
      </c>
      <c r="I114" s="117">
        <v>60000</v>
      </c>
      <c r="J114" s="117">
        <v>60000</v>
      </c>
      <c r="K114" s="127">
        <v>49691.73</v>
      </c>
      <c r="L114" s="239">
        <v>60587.29</v>
      </c>
      <c r="M114" s="118">
        <v>60000</v>
      </c>
      <c r="N114" s="118">
        <v>60000</v>
      </c>
      <c r="O114" s="116">
        <f t="shared" si="22"/>
        <v>0.9903067128435683</v>
      </c>
      <c r="P114" s="50">
        <v>171240.81</v>
      </c>
    </row>
    <row r="115" spans="1:16" x14ac:dyDescent="0.2">
      <c r="A115" s="274">
        <v>8</v>
      </c>
      <c r="B115" s="46" t="s">
        <v>21</v>
      </c>
      <c r="C115" s="48">
        <v>241311.35</v>
      </c>
      <c r="D115" s="48">
        <v>220000</v>
      </c>
      <c r="E115" s="99">
        <f t="shared" si="21"/>
        <v>0.9</v>
      </c>
      <c r="F115" s="48">
        <v>211010.63</v>
      </c>
      <c r="G115" s="119">
        <v>198000</v>
      </c>
      <c r="H115" s="119">
        <v>198000</v>
      </c>
      <c r="I115" s="119">
        <v>198000</v>
      </c>
      <c r="J115" s="119">
        <v>198000</v>
      </c>
      <c r="K115" s="136">
        <v>140964.20000000001</v>
      </c>
      <c r="L115" s="239">
        <v>172466.36</v>
      </c>
      <c r="M115" s="118">
        <v>175000</v>
      </c>
      <c r="N115" s="118">
        <v>195000</v>
      </c>
      <c r="O115" s="116">
        <f t="shared" si="22"/>
        <v>1.130655276773975</v>
      </c>
      <c r="P115" s="50">
        <v>1225.55</v>
      </c>
    </row>
    <row r="116" spans="1:16" x14ac:dyDescent="0.2">
      <c r="A116" s="274">
        <v>9</v>
      </c>
      <c r="B116" s="46" t="s">
        <v>255</v>
      </c>
      <c r="C116" s="48">
        <v>71013</v>
      </c>
      <c r="D116" s="57">
        <v>80000</v>
      </c>
      <c r="E116" s="99">
        <f t="shared" si="21"/>
        <v>1</v>
      </c>
      <c r="F116" s="57">
        <v>93110</v>
      </c>
      <c r="G116" s="117">
        <v>80000</v>
      </c>
      <c r="H116" s="117">
        <v>80000</v>
      </c>
      <c r="I116" s="117">
        <v>80000</v>
      </c>
      <c r="J116" s="117">
        <v>80000</v>
      </c>
      <c r="K116" s="127">
        <v>40106</v>
      </c>
      <c r="L116" s="239">
        <v>40106</v>
      </c>
      <c r="M116" s="118">
        <v>50000</v>
      </c>
      <c r="N116" s="118">
        <v>50000</v>
      </c>
      <c r="O116" s="116">
        <f t="shared" si="22"/>
        <v>1.2466962549244502</v>
      </c>
      <c r="P116" s="50">
        <f>SUM(P114:P115)</f>
        <v>172466.36</v>
      </c>
    </row>
    <row r="117" spans="1:16" x14ac:dyDescent="0.2">
      <c r="A117" s="274">
        <v>10</v>
      </c>
      <c r="B117" s="46" t="s">
        <v>218</v>
      </c>
      <c r="C117" s="48">
        <v>78898.92</v>
      </c>
      <c r="D117" s="57">
        <v>298000</v>
      </c>
      <c r="E117" s="99">
        <f t="shared" si="21"/>
        <v>1.174496644295302</v>
      </c>
      <c r="F117" s="57">
        <v>343266.43</v>
      </c>
      <c r="G117" s="119">
        <v>350000</v>
      </c>
      <c r="H117" s="144">
        <v>350000</v>
      </c>
      <c r="I117" s="144">
        <v>350000</v>
      </c>
      <c r="J117" s="162">
        <v>350000</v>
      </c>
      <c r="K117" s="136">
        <v>192650.87</v>
      </c>
      <c r="L117" s="239">
        <v>220970.75</v>
      </c>
      <c r="M117" s="118">
        <v>250000</v>
      </c>
      <c r="N117" s="118">
        <v>250000</v>
      </c>
      <c r="O117" s="116">
        <f t="shared" si="22"/>
        <v>1.1313714597972808</v>
      </c>
    </row>
    <row r="118" spans="1:16" x14ac:dyDescent="0.2">
      <c r="A118" s="274">
        <v>11</v>
      </c>
      <c r="B118" s="46" t="s">
        <v>256</v>
      </c>
      <c r="C118" s="48">
        <v>70256.22</v>
      </c>
      <c r="D118" s="48">
        <v>25000</v>
      </c>
      <c r="E118" s="99">
        <f t="shared" si="21"/>
        <v>1</v>
      </c>
      <c r="F118" s="48">
        <v>26943.42</v>
      </c>
      <c r="G118" s="119">
        <v>25000</v>
      </c>
      <c r="H118" s="119">
        <v>25000</v>
      </c>
      <c r="I118" s="119">
        <v>25000</v>
      </c>
      <c r="J118" s="119">
        <v>25000</v>
      </c>
      <c r="K118" s="136">
        <v>83701</v>
      </c>
      <c r="L118" s="239">
        <v>97952.78</v>
      </c>
      <c r="M118" s="118">
        <v>60000</v>
      </c>
      <c r="N118" s="118">
        <v>90000</v>
      </c>
      <c r="O118" s="116">
        <f t="shared" si="22"/>
        <v>0.9188100633795182</v>
      </c>
    </row>
    <row r="119" spans="1:16" x14ac:dyDescent="0.2">
      <c r="A119" s="275" t="s">
        <v>178</v>
      </c>
      <c r="B119" s="46" t="s">
        <v>198</v>
      </c>
      <c r="C119" s="48">
        <v>28053.08</v>
      </c>
      <c r="D119" s="48">
        <v>18000</v>
      </c>
      <c r="E119" s="99">
        <f t="shared" si="21"/>
        <v>1</v>
      </c>
      <c r="F119" s="48">
        <v>16967.990000000002</v>
      </c>
      <c r="G119" s="119">
        <v>18000</v>
      </c>
      <c r="H119" s="119">
        <v>18000</v>
      </c>
      <c r="I119" s="119">
        <v>18000</v>
      </c>
      <c r="J119" s="119">
        <v>18000</v>
      </c>
      <c r="K119" s="136">
        <v>17028.669999999998</v>
      </c>
      <c r="L119" s="239">
        <v>19828.669999999998</v>
      </c>
      <c r="M119" s="118">
        <v>18000</v>
      </c>
      <c r="N119" s="118">
        <v>19500</v>
      </c>
      <c r="O119" s="116">
        <f t="shared" si="22"/>
        <v>0.98342450603091391</v>
      </c>
      <c r="P119" s="50">
        <v>1110098.3700000001</v>
      </c>
    </row>
    <row r="120" spans="1:16" x14ac:dyDescent="0.2">
      <c r="A120" s="275" t="s">
        <v>179</v>
      </c>
      <c r="B120" s="46" t="s">
        <v>214</v>
      </c>
      <c r="C120" s="48">
        <v>313600</v>
      </c>
      <c r="D120" s="48">
        <v>120000</v>
      </c>
      <c r="E120" s="99">
        <f t="shared" si="21"/>
        <v>1.6873499999999999</v>
      </c>
      <c r="F120" s="48">
        <v>102601.82</v>
      </c>
      <c r="G120" s="119">
        <v>202482</v>
      </c>
      <c r="H120" s="119">
        <v>202482</v>
      </c>
      <c r="I120" s="119">
        <v>202482</v>
      </c>
      <c r="J120" s="119">
        <v>202482</v>
      </c>
      <c r="K120" s="136">
        <v>168735.03</v>
      </c>
      <c r="L120" s="239">
        <v>226730.37</v>
      </c>
      <c r="M120" s="118">
        <v>220000</v>
      </c>
      <c r="N120" s="118">
        <v>220000</v>
      </c>
      <c r="O120" s="116">
        <f t="shared" si="22"/>
        <v>0.97031553382107572</v>
      </c>
      <c r="P120" s="50">
        <v>-1112057.67</v>
      </c>
    </row>
    <row r="121" spans="1:16" x14ac:dyDescent="0.2">
      <c r="A121" s="274">
        <v>14</v>
      </c>
      <c r="B121" s="46" t="s">
        <v>259</v>
      </c>
      <c r="C121" s="48">
        <v>95333.33</v>
      </c>
      <c r="D121" s="48">
        <v>0</v>
      </c>
      <c r="E121" s="99">
        <v>0</v>
      </c>
      <c r="F121" s="48">
        <v>0</v>
      </c>
      <c r="G121" s="119">
        <v>0</v>
      </c>
      <c r="H121" s="119">
        <v>0</v>
      </c>
      <c r="I121" s="119">
        <v>0</v>
      </c>
      <c r="J121" s="119">
        <v>0</v>
      </c>
      <c r="K121" s="136">
        <v>24970</v>
      </c>
      <c r="L121" s="239">
        <v>32772.879999999997</v>
      </c>
      <c r="M121" s="118">
        <v>16800</v>
      </c>
      <c r="N121" s="118">
        <v>16800</v>
      </c>
      <c r="O121" s="116">
        <v>0</v>
      </c>
      <c r="P121" s="50">
        <f>SUM(P119:P120)</f>
        <v>-1959.2999999998137</v>
      </c>
    </row>
    <row r="122" spans="1:16" x14ac:dyDescent="0.2">
      <c r="A122" s="274">
        <v>15</v>
      </c>
      <c r="B122" s="46" t="s">
        <v>197</v>
      </c>
      <c r="C122" s="48">
        <v>8500</v>
      </c>
      <c r="D122" s="48">
        <v>15000</v>
      </c>
      <c r="E122" s="99">
        <f>G122/D122</f>
        <v>1</v>
      </c>
      <c r="F122" s="48">
        <v>14936</v>
      </c>
      <c r="G122" s="119">
        <v>15000</v>
      </c>
      <c r="H122" s="119">
        <v>15000</v>
      </c>
      <c r="I122" s="120">
        <v>20194</v>
      </c>
      <c r="J122" s="120">
        <v>20194</v>
      </c>
      <c r="K122" s="120">
        <v>16830</v>
      </c>
      <c r="L122" s="239">
        <v>20196</v>
      </c>
      <c r="M122" s="118">
        <v>20194</v>
      </c>
      <c r="N122" s="118">
        <v>22032</v>
      </c>
      <c r="O122" s="116">
        <f>N122/L122</f>
        <v>1.0909090909090908</v>
      </c>
    </row>
    <row r="123" spans="1:16" x14ac:dyDescent="0.2">
      <c r="A123" s="274">
        <v>16</v>
      </c>
      <c r="B123" s="46" t="s">
        <v>271</v>
      </c>
      <c r="C123" s="48">
        <v>32032.92</v>
      </c>
      <c r="D123" s="48">
        <v>18000</v>
      </c>
      <c r="E123" s="99">
        <f>G123/D123</f>
        <v>0</v>
      </c>
      <c r="F123" s="48">
        <v>0</v>
      </c>
      <c r="G123" s="119">
        <v>0</v>
      </c>
      <c r="H123" s="119">
        <v>0</v>
      </c>
      <c r="I123" s="119">
        <v>0</v>
      </c>
      <c r="J123" s="119">
        <v>0</v>
      </c>
      <c r="K123" s="136">
        <v>46520</v>
      </c>
      <c r="L123" s="239">
        <v>82520</v>
      </c>
      <c r="M123" s="118">
        <v>20000</v>
      </c>
      <c r="N123" s="118">
        <v>20000</v>
      </c>
      <c r="O123" s="116">
        <v>0</v>
      </c>
      <c r="P123" s="50">
        <v>186891.25</v>
      </c>
    </row>
    <row r="124" spans="1:16" x14ac:dyDescent="0.2">
      <c r="A124" s="274">
        <v>17</v>
      </c>
      <c r="B124" s="46" t="s">
        <v>272</v>
      </c>
      <c r="C124" s="48">
        <v>445034.86</v>
      </c>
      <c r="D124" s="57">
        <v>0</v>
      </c>
      <c r="E124" s="99">
        <v>0</v>
      </c>
      <c r="F124" s="57">
        <v>0</v>
      </c>
      <c r="G124" s="119">
        <v>0</v>
      </c>
      <c r="H124" s="119">
        <v>0</v>
      </c>
      <c r="I124" s="119">
        <v>0</v>
      </c>
      <c r="J124" s="119">
        <v>0</v>
      </c>
      <c r="K124" s="120">
        <v>49090</v>
      </c>
      <c r="L124" s="160">
        <v>49090</v>
      </c>
      <c r="M124" s="118">
        <v>0</v>
      </c>
      <c r="N124" s="118">
        <v>5000</v>
      </c>
      <c r="O124" s="116">
        <v>0</v>
      </c>
      <c r="P124" s="50">
        <v>5759.62</v>
      </c>
    </row>
    <row r="125" spans="1:16" x14ac:dyDescent="0.2">
      <c r="A125" s="275" t="s">
        <v>180</v>
      </c>
      <c r="B125" s="46" t="s">
        <v>188</v>
      </c>
      <c r="C125" s="48">
        <v>17441.650000000001</v>
      </c>
      <c r="D125" s="48">
        <v>18000</v>
      </c>
      <c r="E125" s="99">
        <f t="shared" ref="E125:E132" si="23">G125/D125</f>
        <v>1</v>
      </c>
      <c r="F125" s="48">
        <v>15025.35</v>
      </c>
      <c r="G125" s="119">
        <v>18000</v>
      </c>
      <c r="H125" s="119">
        <v>18000</v>
      </c>
      <c r="I125" s="119">
        <v>18000</v>
      </c>
      <c r="J125" s="119">
        <v>18000</v>
      </c>
      <c r="K125" s="136">
        <v>12327.4</v>
      </c>
      <c r="L125" s="239">
        <v>15101.7</v>
      </c>
      <c r="M125" s="118">
        <v>18000</v>
      </c>
      <c r="N125" s="118">
        <v>18000</v>
      </c>
      <c r="O125" s="116">
        <f t="shared" ref="O125:O133" si="24">N125/L125</f>
        <v>1.1919187905997337</v>
      </c>
      <c r="P125" s="50">
        <f>SUM(P123:P124)</f>
        <v>192650.87</v>
      </c>
    </row>
    <row r="126" spans="1:16" x14ac:dyDescent="0.2">
      <c r="A126" s="275" t="s">
        <v>196</v>
      </c>
      <c r="B126" s="46" t="s">
        <v>162</v>
      </c>
      <c r="C126" s="48">
        <v>156360.24</v>
      </c>
      <c r="D126" s="57">
        <v>90000</v>
      </c>
      <c r="E126" s="99">
        <f t="shared" si="23"/>
        <v>1</v>
      </c>
      <c r="F126" s="57">
        <v>70717.61</v>
      </c>
      <c r="G126" s="119">
        <v>90000</v>
      </c>
      <c r="H126" s="119">
        <v>90000</v>
      </c>
      <c r="I126" s="119">
        <v>90000</v>
      </c>
      <c r="J126" s="119">
        <v>90000</v>
      </c>
      <c r="K126" s="136">
        <v>46456.99</v>
      </c>
      <c r="L126" s="239">
        <v>55269.21</v>
      </c>
      <c r="M126" s="118">
        <v>65000</v>
      </c>
      <c r="N126" s="118">
        <v>65000</v>
      </c>
      <c r="O126" s="116">
        <f t="shared" si="24"/>
        <v>1.1760616806355655</v>
      </c>
    </row>
    <row r="127" spans="1:16" x14ac:dyDescent="0.2">
      <c r="A127" s="274">
        <v>20</v>
      </c>
      <c r="B127" s="46" t="s">
        <v>117</v>
      </c>
      <c r="C127" s="48">
        <v>2816</v>
      </c>
      <c r="D127" s="48">
        <v>12000</v>
      </c>
      <c r="E127" s="99">
        <f t="shared" si="23"/>
        <v>1</v>
      </c>
      <c r="F127" s="48">
        <v>13024</v>
      </c>
      <c r="G127" s="119">
        <v>12000</v>
      </c>
      <c r="H127" s="119">
        <v>12000</v>
      </c>
      <c r="I127" s="120">
        <v>18000</v>
      </c>
      <c r="J127" s="120">
        <v>18000</v>
      </c>
      <c r="K127" s="120">
        <v>17168</v>
      </c>
      <c r="L127" s="239">
        <v>20160</v>
      </c>
      <c r="M127" s="118">
        <v>18000</v>
      </c>
      <c r="N127" s="118">
        <v>18000</v>
      </c>
      <c r="O127" s="116">
        <f t="shared" si="24"/>
        <v>0.8928571428571429</v>
      </c>
      <c r="P127" s="50">
        <v>36500</v>
      </c>
    </row>
    <row r="128" spans="1:16" x14ac:dyDescent="0.2">
      <c r="A128" s="274">
        <v>21</v>
      </c>
      <c r="B128" s="46" t="s">
        <v>51</v>
      </c>
      <c r="C128" s="48">
        <v>9209</v>
      </c>
      <c r="D128" s="48">
        <v>5000</v>
      </c>
      <c r="E128" s="99">
        <f t="shared" si="23"/>
        <v>2</v>
      </c>
      <c r="F128" s="48">
        <v>3551</v>
      </c>
      <c r="G128" s="119">
        <v>10000</v>
      </c>
      <c r="H128" s="119">
        <v>10000</v>
      </c>
      <c r="I128" s="119">
        <v>10000</v>
      </c>
      <c r="J128" s="119">
        <v>10000</v>
      </c>
      <c r="K128" s="136">
        <v>5971</v>
      </c>
      <c r="L128" s="239">
        <v>6621</v>
      </c>
      <c r="M128" s="118">
        <v>10000</v>
      </c>
      <c r="N128" s="118">
        <v>10000</v>
      </c>
      <c r="O128" s="116">
        <f t="shared" si="24"/>
        <v>1.5103458692040477</v>
      </c>
      <c r="P128" s="50">
        <v>42459.3</v>
      </c>
    </row>
    <row r="129" spans="1:16" x14ac:dyDescent="0.2">
      <c r="A129" s="274">
        <v>22</v>
      </c>
      <c r="B129" s="46" t="s">
        <v>158</v>
      </c>
      <c r="C129" s="48">
        <v>4902</v>
      </c>
      <c r="D129" s="48">
        <v>10000</v>
      </c>
      <c r="E129" s="99">
        <f t="shared" si="23"/>
        <v>3</v>
      </c>
      <c r="F129" s="48">
        <v>7662</v>
      </c>
      <c r="G129" s="119">
        <v>30000</v>
      </c>
      <c r="H129" s="144">
        <v>10000</v>
      </c>
      <c r="I129" s="144">
        <v>10000</v>
      </c>
      <c r="J129" s="144">
        <v>10000</v>
      </c>
      <c r="K129" s="145">
        <v>0</v>
      </c>
      <c r="L129" s="239">
        <v>0</v>
      </c>
      <c r="M129" s="118">
        <v>10000</v>
      </c>
      <c r="N129" s="118">
        <v>10000</v>
      </c>
      <c r="O129" s="116" t="e">
        <f t="shared" si="24"/>
        <v>#DIV/0!</v>
      </c>
      <c r="P129" s="50">
        <f>SUM(P127:P128)</f>
        <v>78959.3</v>
      </c>
    </row>
    <row r="130" spans="1:16" x14ac:dyDescent="0.2">
      <c r="A130" s="274">
        <v>23</v>
      </c>
      <c r="B130" s="46" t="s">
        <v>213</v>
      </c>
      <c r="C130" s="48">
        <v>47636</v>
      </c>
      <c r="D130" s="57">
        <v>10000</v>
      </c>
      <c r="E130" s="99">
        <f t="shared" si="23"/>
        <v>2</v>
      </c>
      <c r="F130" s="57">
        <v>9568</v>
      </c>
      <c r="G130" s="119">
        <v>20000</v>
      </c>
      <c r="H130" s="119">
        <v>20000</v>
      </c>
      <c r="I130" s="119">
        <v>20000</v>
      </c>
      <c r="J130" s="119">
        <v>20000</v>
      </c>
      <c r="K130" s="136">
        <v>15326</v>
      </c>
      <c r="L130" s="239">
        <v>15326</v>
      </c>
      <c r="M130" s="118">
        <v>20000</v>
      </c>
      <c r="N130" s="118">
        <v>19000</v>
      </c>
      <c r="O130" s="116">
        <f t="shared" si="24"/>
        <v>1.2397233459480621</v>
      </c>
      <c r="P130" s="50">
        <f>SUM(P129,P121)</f>
        <v>77000.000000000189</v>
      </c>
    </row>
    <row r="131" spans="1:16" x14ac:dyDescent="0.2">
      <c r="A131" s="274">
        <v>24</v>
      </c>
      <c r="B131" s="46" t="s">
        <v>257</v>
      </c>
      <c r="C131" s="48">
        <v>129576.8</v>
      </c>
      <c r="D131" s="57">
        <v>72980</v>
      </c>
      <c r="E131" s="99">
        <f t="shared" si="23"/>
        <v>1.0002740476842971</v>
      </c>
      <c r="F131" s="57">
        <v>57600</v>
      </c>
      <c r="G131" s="119">
        <v>73000</v>
      </c>
      <c r="H131" s="119">
        <v>73000</v>
      </c>
      <c r="I131" s="119">
        <v>73000</v>
      </c>
      <c r="J131" s="119">
        <v>73000</v>
      </c>
      <c r="K131" s="136">
        <v>58459.3</v>
      </c>
      <c r="L131" s="239">
        <v>73970</v>
      </c>
      <c r="M131" s="118">
        <v>73000</v>
      </c>
      <c r="N131" s="118">
        <v>65180</v>
      </c>
      <c r="O131" s="116">
        <f t="shared" si="24"/>
        <v>0.88116804109774238</v>
      </c>
      <c r="P131" s="50">
        <v>42459.3</v>
      </c>
    </row>
    <row r="132" spans="1:16" x14ac:dyDescent="0.2">
      <c r="A132" s="274">
        <v>25</v>
      </c>
      <c r="B132" s="46" t="s">
        <v>163</v>
      </c>
      <c r="C132" s="48">
        <v>34918.5</v>
      </c>
      <c r="D132" s="57">
        <v>25000</v>
      </c>
      <c r="E132" s="99">
        <f t="shared" si="23"/>
        <v>2</v>
      </c>
      <c r="F132" s="57">
        <v>36000</v>
      </c>
      <c r="G132" s="119">
        <v>50000</v>
      </c>
      <c r="H132" s="144">
        <v>70000</v>
      </c>
      <c r="I132" s="144">
        <v>70000</v>
      </c>
      <c r="J132" s="144">
        <v>70000</v>
      </c>
      <c r="K132" s="136">
        <v>53630</v>
      </c>
      <c r="L132" s="239">
        <v>93310</v>
      </c>
      <c r="M132" s="118">
        <v>70000</v>
      </c>
      <c r="N132" s="118">
        <v>70000</v>
      </c>
      <c r="O132" s="116">
        <f t="shared" si="24"/>
        <v>0.75018754688672173</v>
      </c>
      <c r="P132" s="50">
        <v>16000</v>
      </c>
    </row>
    <row r="133" spans="1:16" x14ac:dyDescent="0.2">
      <c r="A133" s="274">
        <v>26</v>
      </c>
      <c r="B133" s="46" t="s">
        <v>252</v>
      </c>
      <c r="C133" s="48">
        <v>79637</v>
      </c>
      <c r="D133" s="48">
        <v>25000</v>
      </c>
      <c r="E133" s="99">
        <v>0</v>
      </c>
      <c r="F133" s="48">
        <v>0</v>
      </c>
      <c r="G133" s="119">
        <v>30000</v>
      </c>
      <c r="H133" s="144">
        <v>0</v>
      </c>
      <c r="I133" s="146">
        <v>65000</v>
      </c>
      <c r="J133" s="146">
        <v>65000</v>
      </c>
      <c r="K133" s="120">
        <v>58998</v>
      </c>
      <c r="L133" s="239">
        <v>84060</v>
      </c>
      <c r="M133" s="118">
        <v>25000</v>
      </c>
      <c r="N133" s="118">
        <v>25000</v>
      </c>
      <c r="O133" s="116">
        <f t="shared" si="24"/>
        <v>0.29740661432310256</v>
      </c>
      <c r="P133" s="50">
        <f>SUM(P131:P132)</f>
        <v>58459.3</v>
      </c>
    </row>
    <row r="134" spans="1:16" x14ac:dyDescent="0.2">
      <c r="A134" s="274">
        <v>27</v>
      </c>
      <c r="B134" s="46" t="s">
        <v>209</v>
      </c>
      <c r="C134" s="48">
        <v>0</v>
      </c>
      <c r="D134" s="57">
        <v>10000</v>
      </c>
      <c r="E134" s="99">
        <f>G134/D134</f>
        <v>5</v>
      </c>
      <c r="F134" s="57">
        <v>9000</v>
      </c>
      <c r="G134" s="119">
        <v>50000</v>
      </c>
      <c r="H134" s="144">
        <v>5000</v>
      </c>
      <c r="I134" s="146">
        <v>10000</v>
      </c>
      <c r="J134" s="146">
        <v>10000</v>
      </c>
      <c r="K134" s="120">
        <v>0</v>
      </c>
      <c r="L134" s="239">
        <v>0</v>
      </c>
      <c r="M134" s="118">
        <v>10000</v>
      </c>
      <c r="N134" s="118">
        <v>19000</v>
      </c>
      <c r="O134" s="116">
        <v>0</v>
      </c>
    </row>
    <row r="135" spans="1:16" x14ac:dyDescent="0.2">
      <c r="A135" s="274">
        <v>28</v>
      </c>
      <c r="B135" s="46" t="s">
        <v>322</v>
      </c>
      <c r="C135" s="48">
        <v>0</v>
      </c>
      <c r="D135" s="48">
        <v>130000</v>
      </c>
      <c r="E135" s="99">
        <f>G135/D135</f>
        <v>1.9230769230769231</v>
      </c>
      <c r="F135" s="48">
        <v>137578.12</v>
      </c>
      <c r="G135" s="119">
        <v>250000</v>
      </c>
      <c r="H135" s="144">
        <v>90000</v>
      </c>
      <c r="I135" s="144">
        <v>90000</v>
      </c>
      <c r="J135" s="144">
        <v>90000</v>
      </c>
      <c r="K135" s="136">
        <v>0</v>
      </c>
      <c r="L135" s="239"/>
      <c r="M135" s="118">
        <v>0</v>
      </c>
      <c r="N135" s="118">
        <v>244375</v>
      </c>
      <c r="O135" s="116">
        <v>0</v>
      </c>
      <c r="P135" s="50">
        <v>220970.75</v>
      </c>
    </row>
    <row r="136" spans="1:16" x14ac:dyDescent="0.2">
      <c r="A136" s="274">
        <v>29</v>
      </c>
      <c r="B136" s="46" t="s">
        <v>207</v>
      </c>
      <c r="C136" s="48">
        <v>0</v>
      </c>
      <c r="D136" s="48">
        <v>70000</v>
      </c>
      <c r="E136" s="99">
        <f>G136/D136</f>
        <v>0</v>
      </c>
      <c r="F136" s="48">
        <v>70000</v>
      </c>
      <c r="G136" s="119">
        <v>0</v>
      </c>
      <c r="H136" s="119">
        <v>0</v>
      </c>
      <c r="I136" s="119">
        <v>0</v>
      </c>
      <c r="J136" s="119">
        <v>0</v>
      </c>
      <c r="K136" s="136">
        <v>56060</v>
      </c>
      <c r="L136" s="239">
        <v>56060</v>
      </c>
      <c r="M136" s="118">
        <v>0</v>
      </c>
      <c r="N136" s="118">
        <v>0</v>
      </c>
      <c r="O136" s="116">
        <v>0</v>
      </c>
      <c r="P136" s="50">
        <v>5759.62</v>
      </c>
    </row>
    <row r="137" spans="1:16" x14ac:dyDescent="0.2">
      <c r="A137" s="274">
        <v>30</v>
      </c>
      <c r="B137" s="46" t="s">
        <v>237</v>
      </c>
      <c r="C137" s="48">
        <v>0</v>
      </c>
      <c r="D137" s="57">
        <v>0</v>
      </c>
      <c r="E137" s="99">
        <v>0</v>
      </c>
      <c r="F137" s="57">
        <v>0</v>
      </c>
      <c r="G137" s="119">
        <v>70000</v>
      </c>
      <c r="H137" s="144">
        <v>0</v>
      </c>
      <c r="I137" s="144">
        <v>0</v>
      </c>
      <c r="J137" s="144">
        <v>0</v>
      </c>
      <c r="K137" s="136">
        <v>0</v>
      </c>
      <c r="L137" s="243">
        <v>0</v>
      </c>
      <c r="M137" s="118">
        <v>0</v>
      </c>
      <c r="N137" s="118">
        <v>0</v>
      </c>
      <c r="O137" s="116">
        <v>0</v>
      </c>
      <c r="P137" s="50">
        <f>SUM(P135:P136)</f>
        <v>226730.37</v>
      </c>
    </row>
    <row r="138" spans="1:16" x14ac:dyDescent="0.2">
      <c r="A138" s="274">
        <v>31</v>
      </c>
      <c r="B138" s="46" t="s">
        <v>234</v>
      </c>
      <c r="C138" s="48">
        <v>0</v>
      </c>
      <c r="D138" s="57">
        <v>0</v>
      </c>
      <c r="E138" s="99">
        <v>0</v>
      </c>
      <c r="F138" s="57">
        <v>0</v>
      </c>
      <c r="G138" s="119">
        <v>95000</v>
      </c>
      <c r="H138" s="144">
        <v>15000</v>
      </c>
      <c r="I138" s="144">
        <v>15000</v>
      </c>
      <c r="J138" s="144">
        <v>15000</v>
      </c>
      <c r="K138" s="136">
        <v>0</v>
      </c>
      <c r="L138" s="239"/>
      <c r="M138" s="118">
        <v>15000</v>
      </c>
      <c r="N138" s="118">
        <v>15000</v>
      </c>
      <c r="O138" s="116">
        <v>0</v>
      </c>
      <c r="P138" s="50">
        <v>76120</v>
      </c>
    </row>
    <row r="139" spans="1:16" x14ac:dyDescent="0.2">
      <c r="A139" s="274">
        <v>32</v>
      </c>
      <c r="B139" s="46" t="s">
        <v>235</v>
      </c>
      <c r="C139" s="48">
        <v>0</v>
      </c>
      <c r="D139" s="57">
        <v>0</v>
      </c>
      <c r="E139" s="99">
        <v>0</v>
      </c>
      <c r="F139" s="57">
        <v>0</v>
      </c>
      <c r="G139" s="119">
        <v>150000</v>
      </c>
      <c r="H139" s="144">
        <v>0</v>
      </c>
      <c r="I139" s="144">
        <v>0</v>
      </c>
      <c r="J139" s="144">
        <v>0</v>
      </c>
      <c r="K139" s="136">
        <v>0</v>
      </c>
      <c r="L139" s="239"/>
      <c r="M139" s="118">
        <v>0</v>
      </c>
      <c r="N139" s="118">
        <v>0</v>
      </c>
      <c r="O139" s="116">
        <v>0</v>
      </c>
      <c r="P139" s="50">
        <v>424035.99</v>
      </c>
    </row>
    <row r="140" spans="1:16" x14ac:dyDescent="0.2">
      <c r="A140" s="274">
        <v>33</v>
      </c>
      <c r="B140" s="46" t="s">
        <v>200</v>
      </c>
      <c r="C140" s="48">
        <v>63482.5</v>
      </c>
      <c r="D140" s="57">
        <v>0</v>
      </c>
      <c r="E140" s="99">
        <v>0</v>
      </c>
      <c r="F140" s="57">
        <v>0</v>
      </c>
      <c r="G140" s="119">
        <v>0</v>
      </c>
      <c r="H140" s="119"/>
      <c r="I140" s="119"/>
      <c r="J140" s="119"/>
      <c r="K140" s="136">
        <v>0</v>
      </c>
      <c r="L140" s="239"/>
      <c r="M140" s="118">
        <v>15000</v>
      </c>
      <c r="N140" s="118">
        <v>15000</v>
      </c>
      <c r="O140" s="116">
        <v>0</v>
      </c>
      <c r="P140" s="50">
        <f>SUM(P138:P139)</f>
        <v>500155.99</v>
      </c>
    </row>
    <row r="141" spans="1:16" x14ac:dyDescent="0.2">
      <c r="A141" s="274">
        <v>34</v>
      </c>
      <c r="B141" s="46" t="s">
        <v>253</v>
      </c>
      <c r="C141" s="48"/>
      <c r="D141" s="57"/>
      <c r="E141" s="99"/>
      <c r="F141" s="57"/>
      <c r="G141" s="119"/>
      <c r="H141" s="119"/>
      <c r="I141" s="119"/>
      <c r="J141" s="119">
        <v>198000</v>
      </c>
      <c r="K141" s="147">
        <v>179310</v>
      </c>
      <c r="L141" s="244"/>
      <c r="M141" s="118">
        <v>0</v>
      </c>
      <c r="N141" s="118">
        <v>0</v>
      </c>
      <c r="O141" s="116">
        <v>0</v>
      </c>
    </row>
    <row r="142" spans="1:16" x14ac:dyDescent="0.2">
      <c r="A142" s="274">
        <v>35</v>
      </c>
      <c r="B142" s="46" t="s">
        <v>274</v>
      </c>
      <c r="C142" s="48">
        <v>0</v>
      </c>
      <c r="D142" s="57">
        <v>35000</v>
      </c>
      <c r="E142" s="99">
        <f>G142/D142</f>
        <v>0</v>
      </c>
      <c r="F142" s="57">
        <v>35000</v>
      </c>
      <c r="G142" s="119">
        <v>0</v>
      </c>
      <c r="H142" s="119">
        <v>0</v>
      </c>
      <c r="I142" s="119">
        <v>0</v>
      </c>
      <c r="J142" s="119">
        <v>0</v>
      </c>
      <c r="K142" s="136">
        <v>35295.519999999997</v>
      </c>
      <c r="L142" s="244">
        <v>71195.520000000004</v>
      </c>
      <c r="M142" s="118">
        <v>0</v>
      </c>
      <c r="N142" s="118">
        <v>40000</v>
      </c>
      <c r="O142" s="116">
        <v>0</v>
      </c>
    </row>
    <row r="143" spans="1:16" x14ac:dyDescent="0.2">
      <c r="A143" s="274">
        <v>37</v>
      </c>
      <c r="B143" s="46" t="s">
        <v>250</v>
      </c>
      <c r="C143" s="48">
        <v>0</v>
      </c>
      <c r="D143" s="57"/>
      <c r="E143" s="99"/>
      <c r="F143" s="57">
        <v>0</v>
      </c>
      <c r="G143" s="119">
        <v>0</v>
      </c>
      <c r="H143" s="144">
        <v>36000</v>
      </c>
      <c r="I143" s="144">
        <v>36000</v>
      </c>
      <c r="J143" s="144">
        <v>36000</v>
      </c>
      <c r="K143" s="136">
        <v>35900</v>
      </c>
      <c r="L143" s="239"/>
      <c r="M143" s="118">
        <v>0</v>
      </c>
      <c r="N143" s="118">
        <v>0</v>
      </c>
      <c r="O143" s="116">
        <v>0</v>
      </c>
    </row>
    <row r="144" spans="1:16" x14ac:dyDescent="0.2">
      <c r="A144" s="274">
        <v>38</v>
      </c>
      <c r="B144" s="46" t="s">
        <v>251</v>
      </c>
      <c r="C144" s="48">
        <v>0</v>
      </c>
      <c r="D144" s="57"/>
      <c r="E144" s="99"/>
      <c r="F144" s="57">
        <v>0</v>
      </c>
      <c r="G144" s="119">
        <v>0</v>
      </c>
      <c r="H144" s="144">
        <v>86500</v>
      </c>
      <c r="I144" s="144">
        <v>86500</v>
      </c>
      <c r="J144" s="144">
        <v>86500</v>
      </c>
      <c r="K144" s="136">
        <v>86320</v>
      </c>
      <c r="L144" s="244">
        <v>86320</v>
      </c>
      <c r="M144" s="118">
        <v>0</v>
      </c>
      <c r="N144" s="118">
        <v>90000</v>
      </c>
      <c r="O144" s="116">
        <v>0</v>
      </c>
    </row>
    <row r="145" spans="1:16" x14ac:dyDescent="0.2">
      <c r="A145" s="274">
        <v>39</v>
      </c>
      <c r="B145" s="46" t="s">
        <v>320</v>
      </c>
      <c r="C145" s="48">
        <v>0</v>
      </c>
      <c r="D145" s="57">
        <v>0</v>
      </c>
      <c r="E145" s="99">
        <v>0</v>
      </c>
      <c r="F145" s="57">
        <v>0</v>
      </c>
      <c r="G145" s="119">
        <v>20000</v>
      </c>
      <c r="H145" s="144">
        <v>53300</v>
      </c>
      <c r="I145" s="144">
        <v>53300</v>
      </c>
      <c r="J145" s="144">
        <v>53300</v>
      </c>
      <c r="K145" s="136">
        <v>53191.25</v>
      </c>
      <c r="L145" s="244">
        <v>53191.25</v>
      </c>
      <c r="M145" s="118">
        <v>0</v>
      </c>
      <c r="N145" s="118">
        <v>0</v>
      </c>
      <c r="O145" s="116">
        <f>N145/L145</f>
        <v>0</v>
      </c>
    </row>
    <row r="146" spans="1:16" x14ac:dyDescent="0.2">
      <c r="A146" s="274">
        <v>40</v>
      </c>
      <c r="B146" s="46" t="s">
        <v>210</v>
      </c>
      <c r="C146" s="48">
        <v>0</v>
      </c>
      <c r="D146" s="57">
        <v>126000</v>
      </c>
      <c r="E146" s="99">
        <f t="shared" ref="E146:E159" si="25">G146/D146</f>
        <v>0.35714285714285715</v>
      </c>
      <c r="F146" s="57">
        <v>69500</v>
      </c>
      <c r="G146" s="119">
        <v>45000</v>
      </c>
      <c r="H146" s="144">
        <v>0</v>
      </c>
      <c r="I146" s="144">
        <v>0</v>
      </c>
      <c r="J146" s="144">
        <v>0</v>
      </c>
      <c r="K146" s="145"/>
      <c r="L146" s="239"/>
      <c r="M146" s="118">
        <v>0</v>
      </c>
      <c r="N146" s="118">
        <v>0</v>
      </c>
      <c r="O146" s="116">
        <v>0</v>
      </c>
      <c r="P146" s="106">
        <f>SUM(L149,L107)</f>
        <v>5936795.6600000001</v>
      </c>
    </row>
    <row r="147" spans="1:16" x14ac:dyDescent="0.2">
      <c r="A147" s="274">
        <v>41</v>
      </c>
      <c r="B147" s="46" t="s">
        <v>228</v>
      </c>
      <c r="C147" s="48">
        <v>0</v>
      </c>
      <c r="D147" s="57">
        <v>45000</v>
      </c>
      <c r="E147" s="99">
        <f t="shared" si="25"/>
        <v>0</v>
      </c>
      <c r="F147" s="57">
        <v>45000</v>
      </c>
      <c r="G147" s="119">
        <v>0</v>
      </c>
      <c r="H147" s="119">
        <v>0</v>
      </c>
      <c r="I147" s="119">
        <v>0</v>
      </c>
      <c r="J147" s="119">
        <v>0</v>
      </c>
      <c r="K147" s="136"/>
      <c r="L147" s="239"/>
      <c r="M147" s="118">
        <v>0</v>
      </c>
      <c r="N147" s="118">
        <v>0</v>
      </c>
      <c r="O147" s="116">
        <v>0</v>
      </c>
    </row>
    <row r="148" spans="1:16" ht="13.5" thickBot="1" x14ac:dyDescent="0.25">
      <c r="A148" s="276">
        <v>42</v>
      </c>
      <c r="B148" s="89" t="s">
        <v>208</v>
      </c>
      <c r="C148" s="73">
        <v>30450</v>
      </c>
      <c r="D148" s="73">
        <v>50000</v>
      </c>
      <c r="E148" s="100">
        <f t="shared" si="25"/>
        <v>1</v>
      </c>
      <c r="F148" s="73">
        <v>49700</v>
      </c>
      <c r="G148" s="139">
        <v>50000</v>
      </c>
      <c r="H148" s="139">
        <v>50000</v>
      </c>
      <c r="I148" s="139">
        <v>50000</v>
      </c>
      <c r="J148" s="139">
        <v>50000</v>
      </c>
      <c r="K148" s="140">
        <v>41400</v>
      </c>
      <c r="L148" s="241">
        <v>48950</v>
      </c>
      <c r="M148" s="141">
        <v>50000</v>
      </c>
      <c r="N148" s="141">
        <v>50000</v>
      </c>
      <c r="O148" s="124">
        <f t="shared" ref="O148:O181" si="26">N148/L148</f>
        <v>1.0214504596527068</v>
      </c>
    </row>
    <row r="149" spans="1:16" ht="13.5" thickBot="1" x14ac:dyDescent="0.25">
      <c r="A149" s="277" t="s">
        <v>286</v>
      </c>
      <c r="B149" s="87" t="s">
        <v>75</v>
      </c>
      <c r="C149" s="70">
        <f>SUM(C150:C186)</f>
        <v>2958382.6699999995</v>
      </c>
      <c r="D149" s="70">
        <f>SUM(D150:D186)</f>
        <v>2849450</v>
      </c>
      <c r="E149" s="101">
        <f t="shared" si="25"/>
        <v>1.298127708856095</v>
      </c>
      <c r="F149" s="70">
        <f t="shared" ref="F149:K149" si="27">SUM(F150:F186)</f>
        <v>2981484.2899999996</v>
      </c>
      <c r="G149" s="134">
        <f t="shared" si="27"/>
        <v>3698950</v>
      </c>
      <c r="H149" s="134">
        <f t="shared" si="27"/>
        <v>3664950</v>
      </c>
      <c r="I149" s="134">
        <f t="shared" si="27"/>
        <v>3516950</v>
      </c>
      <c r="J149" s="134">
        <f t="shared" si="27"/>
        <v>3516950</v>
      </c>
      <c r="K149" s="134">
        <f t="shared" si="27"/>
        <v>3374555.7</v>
      </c>
      <c r="L149" s="245">
        <f t="shared" ref="L149:M149" si="28">SUM(L150:L186)</f>
        <v>3967753.78</v>
      </c>
      <c r="M149" s="142">
        <f t="shared" si="28"/>
        <v>4001950</v>
      </c>
      <c r="N149" s="142">
        <f t="shared" ref="N149" si="29">SUM(N150:N186)</f>
        <v>4231362</v>
      </c>
      <c r="O149" s="105">
        <f t="shared" si="26"/>
        <v>1.0664376457351645</v>
      </c>
      <c r="P149" s="50">
        <v>225791.51</v>
      </c>
    </row>
    <row r="150" spans="1:16" x14ac:dyDescent="0.2">
      <c r="A150" s="273">
        <v>1</v>
      </c>
      <c r="B150" s="88" t="s">
        <v>159</v>
      </c>
      <c r="C150" s="72">
        <v>16326.25</v>
      </c>
      <c r="D150" s="72">
        <v>15000</v>
      </c>
      <c r="E150" s="103">
        <f t="shared" si="25"/>
        <v>1.3333333333333333</v>
      </c>
      <c r="F150" s="72">
        <v>17635.650000000001</v>
      </c>
      <c r="G150" s="143">
        <v>20000</v>
      </c>
      <c r="H150" s="143">
        <v>20000</v>
      </c>
      <c r="I150" s="143">
        <v>20000</v>
      </c>
      <c r="J150" s="143">
        <v>20000</v>
      </c>
      <c r="K150" s="120">
        <v>10877.5</v>
      </c>
      <c r="L150" s="240">
        <v>15177.5</v>
      </c>
      <c r="M150" s="122">
        <v>190000</v>
      </c>
      <c r="N150" s="122">
        <v>190000</v>
      </c>
      <c r="O150" s="116">
        <f t="shared" si="26"/>
        <v>12.518530719815516</v>
      </c>
      <c r="P150" s="50">
        <v>4912.8</v>
      </c>
    </row>
    <row r="151" spans="1:16" x14ac:dyDescent="0.2">
      <c r="A151" s="274">
        <v>2</v>
      </c>
      <c r="B151" s="88" t="s">
        <v>319</v>
      </c>
      <c r="C151" s="72">
        <v>0</v>
      </c>
      <c r="D151" s="72"/>
      <c r="E151" s="103"/>
      <c r="F151" s="72">
        <v>0</v>
      </c>
      <c r="G151" s="143"/>
      <c r="H151" s="143"/>
      <c r="I151" s="143"/>
      <c r="J151" s="143"/>
      <c r="K151" s="120"/>
      <c r="L151" s="240">
        <v>43550</v>
      </c>
      <c r="M151" s="122">
        <v>0</v>
      </c>
      <c r="N151" s="122">
        <v>80000</v>
      </c>
      <c r="O151" s="116">
        <f t="shared" si="26"/>
        <v>1.8369690011481057</v>
      </c>
      <c r="P151" s="50">
        <v>468120.4</v>
      </c>
    </row>
    <row r="152" spans="1:16" x14ac:dyDescent="0.2">
      <c r="A152" s="274">
        <v>3</v>
      </c>
      <c r="B152" s="46" t="s">
        <v>215</v>
      </c>
      <c r="C152" s="48">
        <v>10550</v>
      </c>
      <c r="D152" s="57">
        <v>12000</v>
      </c>
      <c r="E152" s="99">
        <f t="shared" si="25"/>
        <v>1</v>
      </c>
      <c r="F152" s="57">
        <v>550</v>
      </c>
      <c r="G152" s="117">
        <v>12000</v>
      </c>
      <c r="H152" s="117">
        <v>12000</v>
      </c>
      <c r="I152" s="117">
        <v>12000</v>
      </c>
      <c r="J152" s="117">
        <v>12000</v>
      </c>
      <c r="K152" s="127">
        <v>400</v>
      </c>
      <c r="L152" s="239">
        <v>1000</v>
      </c>
      <c r="M152" s="118">
        <v>12000</v>
      </c>
      <c r="N152" s="118">
        <v>12000</v>
      </c>
      <c r="O152" s="116">
        <f t="shared" si="26"/>
        <v>12</v>
      </c>
      <c r="P152" s="50">
        <f>SUM(P149:P151)</f>
        <v>698824.71</v>
      </c>
    </row>
    <row r="153" spans="1:16" x14ac:dyDescent="0.2">
      <c r="A153" s="274">
        <v>4</v>
      </c>
      <c r="B153" s="46" t="s">
        <v>206</v>
      </c>
      <c r="C153" s="48">
        <v>144074.13</v>
      </c>
      <c r="D153" s="57">
        <v>180000</v>
      </c>
      <c r="E153" s="99">
        <f t="shared" si="25"/>
        <v>1</v>
      </c>
      <c r="F153" s="57">
        <v>328204.57</v>
      </c>
      <c r="G153" s="119">
        <v>180000</v>
      </c>
      <c r="H153" s="119">
        <v>180000</v>
      </c>
      <c r="I153" s="120">
        <v>150000</v>
      </c>
      <c r="J153" s="120">
        <v>150000</v>
      </c>
      <c r="K153" s="120">
        <v>210836.52</v>
      </c>
      <c r="L153" s="239">
        <v>249500.18</v>
      </c>
      <c r="M153" s="118">
        <v>220000</v>
      </c>
      <c r="N153" s="118">
        <v>250000</v>
      </c>
      <c r="O153" s="116">
        <f t="shared" si="26"/>
        <v>1.0020032851278906</v>
      </c>
      <c r="P153" s="50">
        <v>3840</v>
      </c>
    </row>
    <row r="154" spans="1:16" x14ac:dyDescent="0.2">
      <c r="A154" s="274">
        <v>5</v>
      </c>
      <c r="B154" s="46" t="s">
        <v>245</v>
      </c>
      <c r="C154" s="48">
        <v>94000</v>
      </c>
      <c r="D154" s="57">
        <v>95000</v>
      </c>
      <c r="E154" s="99">
        <f t="shared" si="25"/>
        <v>0.75789473684210529</v>
      </c>
      <c r="F154" s="57">
        <v>170698</v>
      </c>
      <c r="G154" s="119">
        <v>72000</v>
      </c>
      <c r="H154" s="119">
        <v>72000</v>
      </c>
      <c r="I154" s="120">
        <v>60000</v>
      </c>
      <c r="J154" s="120">
        <v>60000</v>
      </c>
      <c r="K154" s="120">
        <v>74000</v>
      </c>
      <c r="L154" s="239">
        <v>97500</v>
      </c>
      <c r="M154" s="118">
        <v>60000</v>
      </c>
      <c r="N154" s="118">
        <v>60000</v>
      </c>
      <c r="O154" s="116">
        <f t="shared" si="26"/>
        <v>0.61538461538461542</v>
      </c>
      <c r="P154" s="50">
        <v>11443.12</v>
      </c>
    </row>
    <row r="155" spans="1:16" x14ac:dyDescent="0.2">
      <c r="A155" s="274">
        <v>6</v>
      </c>
      <c r="B155" s="46" t="s">
        <v>246</v>
      </c>
      <c r="C155" s="48">
        <v>83577.72</v>
      </c>
      <c r="D155" s="57">
        <v>210000</v>
      </c>
      <c r="E155" s="99">
        <f t="shared" si="25"/>
        <v>0.42857142857142855</v>
      </c>
      <c r="F155" s="57">
        <v>232531.20000000001</v>
      </c>
      <c r="G155" s="117">
        <v>90000</v>
      </c>
      <c r="H155" s="117">
        <v>90000</v>
      </c>
      <c r="I155" s="113">
        <v>80000</v>
      </c>
      <c r="J155" s="113">
        <v>80000</v>
      </c>
      <c r="K155" s="113">
        <v>49590</v>
      </c>
      <c r="L155" s="239">
        <v>73790</v>
      </c>
      <c r="M155" s="118">
        <v>50000</v>
      </c>
      <c r="N155" s="118">
        <v>50000</v>
      </c>
      <c r="O155" s="116">
        <f t="shared" si="26"/>
        <v>0.67759859059493155</v>
      </c>
      <c r="P155" s="50">
        <v>83482.87</v>
      </c>
    </row>
    <row r="156" spans="1:16" x14ac:dyDescent="0.2">
      <c r="A156" s="274">
        <v>7</v>
      </c>
      <c r="B156" s="46" t="s">
        <v>161</v>
      </c>
      <c r="C156" s="48">
        <v>119400</v>
      </c>
      <c r="D156" s="48">
        <v>41000</v>
      </c>
      <c r="E156" s="99">
        <f t="shared" si="25"/>
        <v>1</v>
      </c>
      <c r="F156" s="48">
        <v>53000</v>
      </c>
      <c r="G156" s="119">
        <v>41000</v>
      </c>
      <c r="H156" s="119">
        <v>41000</v>
      </c>
      <c r="I156" s="120">
        <v>45000</v>
      </c>
      <c r="J156" s="120">
        <v>45000</v>
      </c>
      <c r="K156" s="120">
        <v>26000</v>
      </c>
      <c r="L156" s="239">
        <v>39000</v>
      </c>
      <c r="M156" s="118">
        <v>45000</v>
      </c>
      <c r="N156" s="118">
        <v>45000</v>
      </c>
      <c r="O156" s="116">
        <f t="shared" si="26"/>
        <v>1.1538461538461537</v>
      </c>
      <c r="P156" s="50">
        <f>SUM(P153:P155)</f>
        <v>98765.989999999991</v>
      </c>
    </row>
    <row r="157" spans="1:16" x14ac:dyDescent="0.2">
      <c r="A157" s="274">
        <v>8</v>
      </c>
      <c r="B157" s="46" t="s">
        <v>201</v>
      </c>
      <c r="C157" s="48">
        <v>77254</v>
      </c>
      <c r="D157" s="48">
        <v>163500</v>
      </c>
      <c r="E157" s="99">
        <f t="shared" si="25"/>
        <v>3.1804281345565748</v>
      </c>
      <c r="F157" s="48">
        <v>156122</v>
      </c>
      <c r="G157" s="119">
        <v>520000</v>
      </c>
      <c r="H157" s="119">
        <v>520000</v>
      </c>
      <c r="I157" s="120">
        <v>520000</v>
      </c>
      <c r="J157" s="120">
        <v>520000</v>
      </c>
      <c r="K157" s="120">
        <v>451865.52</v>
      </c>
      <c r="L157" s="239">
        <v>538868.16</v>
      </c>
      <c r="M157" s="118">
        <v>580000</v>
      </c>
      <c r="N157" s="118">
        <v>580000</v>
      </c>
      <c r="O157" s="116">
        <f t="shared" si="26"/>
        <v>1.0763300618837823</v>
      </c>
    </row>
    <row r="158" spans="1:16" x14ac:dyDescent="0.2">
      <c r="A158" s="274">
        <v>9</v>
      </c>
      <c r="B158" s="46" t="s">
        <v>29</v>
      </c>
      <c r="C158" s="48">
        <v>94024</v>
      </c>
      <c r="D158" s="57">
        <v>50000</v>
      </c>
      <c r="E158" s="99">
        <f t="shared" si="25"/>
        <v>1</v>
      </c>
      <c r="F158" s="57">
        <v>40853</v>
      </c>
      <c r="G158" s="119">
        <v>50000</v>
      </c>
      <c r="H158" s="119">
        <v>50000</v>
      </c>
      <c r="I158" s="120">
        <v>60000</v>
      </c>
      <c r="J158" s="120">
        <v>60000</v>
      </c>
      <c r="K158" s="120">
        <v>18836</v>
      </c>
      <c r="L158" s="239">
        <v>14086</v>
      </c>
      <c r="M158" s="118">
        <v>40000</v>
      </c>
      <c r="N158" s="118">
        <v>40000</v>
      </c>
      <c r="O158" s="116">
        <f t="shared" si="26"/>
        <v>2.8396989919068578</v>
      </c>
      <c r="P158" s="50">
        <v>52250.17</v>
      </c>
    </row>
    <row r="159" spans="1:16" x14ac:dyDescent="0.2">
      <c r="A159" s="274">
        <v>10</v>
      </c>
      <c r="B159" s="46" t="s">
        <v>247</v>
      </c>
      <c r="C159" s="48">
        <v>142159.51</v>
      </c>
      <c r="D159" s="48">
        <v>155000</v>
      </c>
      <c r="E159" s="99">
        <f t="shared" si="25"/>
        <v>1.096774193548387</v>
      </c>
      <c r="F159" s="48">
        <v>130848.04</v>
      </c>
      <c r="G159" s="119">
        <v>170000</v>
      </c>
      <c r="H159" s="119">
        <v>170000</v>
      </c>
      <c r="I159" s="119">
        <v>170000</v>
      </c>
      <c r="J159" s="119">
        <v>170000</v>
      </c>
      <c r="K159" s="136">
        <v>157552.32000000001</v>
      </c>
      <c r="L159" s="239">
        <v>168548.43</v>
      </c>
      <c r="M159" s="118">
        <v>180000</v>
      </c>
      <c r="N159" s="118">
        <v>160000</v>
      </c>
      <c r="O159" s="116">
        <f t="shared" si="26"/>
        <v>0.94928205501528551</v>
      </c>
      <c r="P159" s="50">
        <v>56515.1</v>
      </c>
    </row>
    <row r="160" spans="1:16" x14ac:dyDescent="0.2">
      <c r="A160" s="274">
        <v>11</v>
      </c>
      <c r="B160" s="46" t="s">
        <v>220</v>
      </c>
      <c r="C160" s="48">
        <v>58324.5</v>
      </c>
      <c r="D160" s="48">
        <v>0</v>
      </c>
      <c r="E160" s="99">
        <v>0</v>
      </c>
      <c r="F160" s="48">
        <v>8544</v>
      </c>
      <c r="G160" s="119">
        <v>100000</v>
      </c>
      <c r="H160" s="144">
        <v>46000</v>
      </c>
      <c r="I160" s="146">
        <v>66000</v>
      </c>
      <c r="J160" s="160">
        <v>66000</v>
      </c>
      <c r="K160" s="120">
        <v>65828.5</v>
      </c>
      <c r="L160" s="160">
        <v>65828.5</v>
      </c>
      <c r="M160" s="118">
        <v>66000</v>
      </c>
      <c r="N160" s="118">
        <v>66000</v>
      </c>
      <c r="O160" s="116">
        <f t="shared" si="26"/>
        <v>1.0026052545629933</v>
      </c>
      <c r="P160" s="50">
        <v>5169.12</v>
      </c>
    </row>
    <row r="161" spans="1:16" x14ac:dyDescent="0.2">
      <c r="A161" s="275" t="s">
        <v>178</v>
      </c>
      <c r="B161" s="46" t="s">
        <v>217</v>
      </c>
      <c r="C161" s="48">
        <v>66020.58</v>
      </c>
      <c r="D161" s="48">
        <v>70000</v>
      </c>
      <c r="E161" s="99">
        <f t="shared" ref="E161:E181" si="30">G161/D161</f>
        <v>1</v>
      </c>
      <c r="F161" s="48">
        <v>66246.67</v>
      </c>
      <c r="G161" s="119">
        <v>70000</v>
      </c>
      <c r="H161" s="119">
        <v>70000</v>
      </c>
      <c r="I161" s="120">
        <v>75000</v>
      </c>
      <c r="J161" s="160">
        <v>75000</v>
      </c>
      <c r="K161" s="120">
        <v>63784.42</v>
      </c>
      <c r="L161" s="239">
        <v>65848.89</v>
      </c>
      <c r="M161" s="118">
        <v>75000</v>
      </c>
      <c r="N161" s="118">
        <v>70000</v>
      </c>
      <c r="O161" s="116">
        <f t="shared" si="26"/>
        <v>1.0630399388660918</v>
      </c>
      <c r="P161" s="50">
        <f>SUM(P158:P160)</f>
        <v>113934.38999999998</v>
      </c>
    </row>
    <row r="162" spans="1:16" x14ac:dyDescent="0.2">
      <c r="A162" s="275" t="s">
        <v>179</v>
      </c>
      <c r="B162" s="46" t="s">
        <v>104</v>
      </c>
      <c r="C162" s="48">
        <v>91876</v>
      </c>
      <c r="D162" s="57">
        <v>90000</v>
      </c>
      <c r="E162" s="99">
        <f t="shared" si="30"/>
        <v>1</v>
      </c>
      <c r="F162" s="57">
        <v>100490.47</v>
      </c>
      <c r="G162" s="119">
        <v>90000</v>
      </c>
      <c r="H162" s="119">
        <v>90000</v>
      </c>
      <c r="I162" s="120">
        <v>90000</v>
      </c>
      <c r="J162" s="160">
        <v>90000</v>
      </c>
      <c r="K162" s="120">
        <v>88551.81</v>
      </c>
      <c r="L162" s="239">
        <v>98765.99</v>
      </c>
      <c r="M162" s="118">
        <v>98000</v>
      </c>
      <c r="N162" s="118">
        <v>98000</v>
      </c>
      <c r="O162" s="116">
        <f t="shared" si="26"/>
        <v>0.99224439505947337</v>
      </c>
    </row>
    <row r="163" spans="1:16" x14ac:dyDescent="0.2">
      <c r="A163" s="274">
        <v>14</v>
      </c>
      <c r="B163" s="46" t="s">
        <v>219</v>
      </c>
      <c r="C163" s="48">
        <v>648392.69999999995</v>
      </c>
      <c r="D163" s="57">
        <v>480000</v>
      </c>
      <c r="E163" s="99">
        <f t="shared" si="30"/>
        <v>1.25</v>
      </c>
      <c r="F163" s="57">
        <v>519715.44</v>
      </c>
      <c r="G163" s="119">
        <v>600000</v>
      </c>
      <c r="H163" s="144">
        <v>600000</v>
      </c>
      <c r="I163" s="146">
        <v>600000</v>
      </c>
      <c r="J163" s="160">
        <v>600000</v>
      </c>
      <c r="K163" s="120">
        <v>645589.09</v>
      </c>
      <c r="L163" s="239">
        <v>698824.71</v>
      </c>
      <c r="M163" s="118">
        <v>750000</v>
      </c>
      <c r="N163" s="118">
        <v>750000</v>
      </c>
      <c r="O163" s="116">
        <f t="shared" si="26"/>
        <v>1.0732305101232038</v>
      </c>
      <c r="P163" s="50">
        <v>15196.5</v>
      </c>
    </row>
    <row r="164" spans="1:16" x14ac:dyDescent="0.2">
      <c r="A164" s="274">
        <v>15</v>
      </c>
      <c r="B164" s="46" t="s">
        <v>181</v>
      </c>
      <c r="C164" s="48">
        <v>177923.16</v>
      </c>
      <c r="D164" s="57">
        <v>150000</v>
      </c>
      <c r="E164" s="99">
        <f t="shared" si="30"/>
        <v>1.2</v>
      </c>
      <c r="F164" s="57">
        <v>187601.23</v>
      </c>
      <c r="G164" s="119">
        <v>180000</v>
      </c>
      <c r="H164" s="119">
        <v>180000</v>
      </c>
      <c r="I164" s="119">
        <v>180000</v>
      </c>
      <c r="J164" s="119">
        <v>180000</v>
      </c>
      <c r="K164" s="136">
        <v>196586.68</v>
      </c>
      <c r="L164" s="239">
        <v>236778.37</v>
      </c>
      <c r="M164" s="118">
        <v>220000</v>
      </c>
      <c r="N164" s="118">
        <v>220000</v>
      </c>
      <c r="O164" s="116">
        <f t="shared" si="26"/>
        <v>0.92913892430292511</v>
      </c>
      <c r="P164" s="50">
        <v>32105</v>
      </c>
    </row>
    <row r="165" spans="1:16" x14ac:dyDescent="0.2">
      <c r="A165" s="274">
        <v>16</v>
      </c>
      <c r="B165" s="46" t="s">
        <v>93</v>
      </c>
      <c r="C165" s="48">
        <v>132645.54999999999</v>
      </c>
      <c r="D165" s="48">
        <v>130000</v>
      </c>
      <c r="E165" s="99">
        <f t="shared" si="30"/>
        <v>1</v>
      </c>
      <c r="F165" s="48">
        <v>135679.20000000001</v>
      </c>
      <c r="G165" s="119">
        <v>130000</v>
      </c>
      <c r="H165" s="119">
        <v>130000</v>
      </c>
      <c r="I165" s="119">
        <v>130000</v>
      </c>
      <c r="J165" s="119">
        <v>130000</v>
      </c>
      <c r="K165" s="136">
        <v>114381.2</v>
      </c>
      <c r="L165" s="239">
        <v>137257.44</v>
      </c>
      <c r="M165" s="118">
        <v>130000</v>
      </c>
      <c r="N165" s="118">
        <v>140000</v>
      </c>
      <c r="O165" s="116">
        <f t="shared" si="26"/>
        <v>1.0199811390916222</v>
      </c>
      <c r="P165" s="50">
        <f>SUM(P163:P164)</f>
        <v>47301.5</v>
      </c>
    </row>
    <row r="166" spans="1:16" x14ac:dyDescent="0.2">
      <c r="A166" s="274">
        <v>17</v>
      </c>
      <c r="B166" s="46" t="s">
        <v>92</v>
      </c>
      <c r="C166" s="48">
        <v>6953.65</v>
      </c>
      <c r="D166" s="48">
        <v>10000</v>
      </c>
      <c r="E166" s="99">
        <f t="shared" si="30"/>
        <v>1</v>
      </c>
      <c r="F166" s="48">
        <v>8549.84</v>
      </c>
      <c r="G166" s="119">
        <v>10000</v>
      </c>
      <c r="H166" s="119">
        <v>10000</v>
      </c>
      <c r="I166" s="119">
        <v>10000</v>
      </c>
      <c r="J166" s="119">
        <v>10000</v>
      </c>
      <c r="K166" s="136">
        <v>6421.7</v>
      </c>
      <c r="L166" s="239">
        <v>7706.04</v>
      </c>
      <c r="M166" s="118">
        <v>10000</v>
      </c>
      <c r="N166" s="118">
        <v>8000</v>
      </c>
      <c r="O166" s="116">
        <f t="shared" si="26"/>
        <v>1.0381467005102492</v>
      </c>
    </row>
    <row r="167" spans="1:16" x14ac:dyDescent="0.2">
      <c r="A167" s="275" t="s">
        <v>180</v>
      </c>
      <c r="B167" s="46" t="s">
        <v>105</v>
      </c>
      <c r="C167" s="48">
        <v>86047.6</v>
      </c>
      <c r="D167" s="48">
        <v>85000</v>
      </c>
      <c r="E167" s="99">
        <f t="shared" si="30"/>
        <v>1</v>
      </c>
      <c r="F167" s="48">
        <v>81805.600000000006</v>
      </c>
      <c r="G167" s="119">
        <v>85000</v>
      </c>
      <c r="H167" s="119">
        <v>85000</v>
      </c>
      <c r="I167" s="120">
        <v>108000</v>
      </c>
      <c r="J167" s="120">
        <v>108000</v>
      </c>
      <c r="K167" s="120">
        <v>89530.2</v>
      </c>
      <c r="L167" s="239">
        <v>113659</v>
      </c>
      <c r="M167" s="175">
        <v>128000</v>
      </c>
      <c r="N167" s="175">
        <v>138412</v>
      </c>
      <c r="O167" s="116">
        <f t="shared" si="26"/>
        <v>1.2177830176228894</v>
      </c>
      <c r="P167" s="50">
        <v>10106</v>
      </c>
    </row>
    <row r="168" spans="1:16" x14ac:dyDescent="0.2">
      <c r="A168" s="275" t="s">
        <v>196</v>
      </c>
      <c r="B168" s="46" t="s">
        <v>145</v>
      </c>
      <c r="C168" s="48">
        <v>32865</v>
      </c>
      <c r="D168" s="48">
        <v>34950</v>
      </c>
      <c r="E168" s="99">
        <f t="shared" si="30"/>
        <v>1</v>
      </c>
      <c r="F168" s="48">
        <v>30195</v>
      </c>
      <c r="G168" s="119">
        <v>34950</v>
      </c>
      <c r="H168" s="119">
        <v>34950</v>
      </c>
      <c r="I168" s="120">
        <v>34950</v>
      </c>
      <c r="J168" s="120">
        <v>34950</v>
      </c>
      <c r="K168" s="120">
        <v>25525</v>
      </c>
      <c r="L168" s="239">
        <v>30525</v>
      </c>
      <c r="M168" s="118">
        <v>34950</v>
      </c>
      <c r="N168" s="118">
        <v>34950</v>
      </c>
      <c r="O168" s="116">
        <f t="shared" si="26"/>
        <v>1.144963144963145</v>
      </c>
      <c r="P168" s="50">
        <v>83974.75</v>
      </c>
    </row>
    <row r="169" spans="1:16" x14ac:dyDescent="0.2">
      <c r="A169" s="274">
        <v>20</v>
      </c>
      <c r="B169" s="46" t="s">
        <v>127</v>
      </c>
      <c r="C169" s="48">
        <v>42562.8</v>
      </c>
      <c r="D169" s="48">
        <v>43000</v>
      </c>
      <c r="E169" s="99">
        <f t="shared" si="30"/>
        <v>1.0465116279069768</v>
      </c>
      <c r="F169" s="48">
        <v>42562.8</v>
      </c>
      <c r="G169" s="119">
        <v>45000</v>
      </c>
      <c r="H169" s="119">
        <v>45000</v>
      </c>
      <c r="I169" s="120">
        <v>45000</v>
      </c>
      <c r="J169" s="120">
        <v>45000</v>
      </c>
      <c r="K169" s="120">
        <v>34469</v>
      </c>
      <c r="L169" s="239">
        <v>42562.8</v>
      </c>
      <c r="M169" s="118">
        <v>45000</v>
      </c>
      <c r="N169" s="118">
        <v>45000</v>
      </c>
      <c r="O169" s="116">
        <f t="shared" si="26"/>
        <v>1.0572612704051425</v>
      </c>
      <c r="P169" s="50">
        <f>SUM(P167:P168)</f>
        <v>94080.75</v>
      </c>
    </row>
    <row r="170" spans="1:16" x14ac:dyDescent="0.2">
      <c r="A170" s="274">
        <v>21</v>
      </c>
      <c r="B170" s="46" t="s">
        <v>147</v>
      </c>
      <c r="C170" s="48">
        <v>22980</v>
      </c>
      <c r="D170" s="48">
        <v>25000</v>
      </c>
      <c r="E170" s="99">
        <f t="shared" si="30"/>
        <v>1.2</v>
      </c>
      <c r="F170" s="48">
        <v>26050</v>
      </c>
      <c r="G170" s="119">
        <v>30000</v>
      </c>
      <c r="H170" s="119">
        <v>30000</v>
      </c>
      <c r="I170" s="120">
        <v>30000</v>
      </c>
      <c r="J170" s="120">
        <v>30000</v>
      </c>
      <c r="K170" s="120">
        <v>24500</v>
      </c>
      <c r="L170" s="239">
        <v>29490</v>
      </c>
      <c r="M170" s="118">
        <v>30000</v>
      </c>
      <c r="N170" s="118">
        <v>30000</v>
      </c>
      <c r="O170" s="116">
        <f t="shared" si="26"/>
        <v>1.0172939979654121</v>
      </c>
    </row>
    <row r="171" spans="1:16" x14ac:dyDescent="0.2">
      <c r="A171" s="274">
        <v>22</v>
      </c>
      <c r="B171" s="46" t="s">
        <v>216</v>
      </c>
      <c r="C171" s="48">
        <v>4750</v>
      </c>
      <c r="D171" s="48">
        <v>10000</v>
      </c>
      <c r="E171" s="99">
        <f t="shared" si="30"/>
        <v>1</v>
      </c>
      <c r="F171" s="48">
        <v>8075</v>
      </c>
      <c r="G171" s="119">
        <v>10000</v>
      </c>
      <c r="H171" s="119">
        <v>10000</v>
      </c>
      <c r="I171" s="120">
        <v>10000</v>
      </c>
      <c r="J171" s="120">
        <v>10000</v>
      </c>
      <c r="K171" s="120">
        <v>7250</v>
      </c>
      <c r="L171" s="239">
        <v>8150</v>
      </c>
      <c r="M171" s="118">
        <v>10000</v>
      </c>
      <c r="N171" s="118">
        <v>10000</v>
      </c>
      <c r="O171" s="116">
        <f t="shared" si="26"/>
        <v>1.2269938650306749</v>
      </c>
    </row>
    <row r="172" spans="1:16" x14ac:dyDescent="0.2">
      <c r="A172" s="274">
        <v>23</v>
      </c>
      <c r="B172" s="46" t="s">
        <v>146</v>
      </c>
      <c r="C172" s="48">
        <v>12000</v>
      </c>
      <c r="D172" s="48">
        <v>14000</v>
      </c>
      <c r="E172" s="99">
        <f t="shared" si="30"/>
        <v>1.5714285714285714</v>
      </c>
      <c r="F172" s="48">
        <v>12000</v>
      </c>
      <c r="G172" s="119">
        <v>22000</v>
      </c>
      <c r="H172" s="119">
        <v>22000</v>
      </c>
      <c r="I172" s="120">
        <v>27000</v>
      </c>
      <c r="J172" s="120">
        <v>27000</v>
      </c>
      <c r="K172" s="120">
        <v>22500</v>
      </c>
      <c r="L172" s="239">
        <v>27000</v>
      </c>
      <c r="M172" s="118">
        <v>27000</v>
      </c>
      <c r="N172" s="118">
        <v>27000</v>
      </c>
      <c r="O172" s="116">
        <f t="shared" si="26"/>
        <v>1</v>
      </c>
      <c r="P172" s="50">
        <f>SUM(L149,L107)</f>
        <v>5936795.6600000001</v>
      </c>
    </row>
    <row r="173" spans="1:16" x14ac:dyDescent="0.2">
      <c r="A173" s="274">
        <v>24</v>
      </c>
      <c r="B173" s="46" t="s">
        <v>204</v>
      </c>
      <c r="C173" s="48">
        <v>12558</v>
      </c>
      <c r="D173" s="48">
        <v>12000</v>
      </c>
      <c r="E173" s="99">
        <f t="shared" si="30"/>
        <v>1</v>
      </c>
      <c r="F173" s="48">
        <v>12000</v>
      </c>
      <c r="G173" s="119">
        <v>12000</v>
      </c>
      <c r="H173" s="119">
        <v>12000</v>
      </c>
      <c r="I173" s="120">
        <v>12000</v>
      </c>
      <c r="J173" s="120">
        <v>12000</v>
      </c>
      <c r="K173" s="120">
        <v>10000</v>
      </c>
      <c r="L173" s="239">
        <v>12000</v>
      </c>
      <c r="M173" s="118">
        <v>12000</v>
      </c>
      <c r="N173" s="118">
        <v>12000</v>
      </c>
      <c r="O173" s="116">
        <f t="shared" si="26"/>
        <v>1</v>
      </c>
    </row>
    <row r="174" spans="1:16" x14ac:dyDescent="0.2">
      <c r="A174" s="274">
        <v>25</v>
      </c>
      <c r="B174" s="46" t="s">
        <v>258</v>
      </c>
      <c r="C174" s="48">
        <v>11500</v>
      </c>
      <c r="D174" s="48">
        <v>5000</v>
      </c>
      <c r="E174" s="99">
        <f t="shared" si="30"/>
        <v>1</v>
      </c>
      <c r="F174" s="48">
        <v>5182.88</v>
      </c>
      <c r="G174" s="119">
        <v>5000</v>
      </c>
      <c r="H174" s="119">
        <v>5000</v>
      </c>
      <c r="I174" s="120">
        <v>8000</v>
      </c>
      <c r="J174" s="120">
        <v>8000</v>
      </c>
      <c r="K174" s="120">
        <v>9750</v>
      </c>
      <c r="L174" s="239">
        <v>11700</v>
      </c>
      <c r="M174" s="118">
        <v>8000</v>
      </c>
      <c r="N174" s="118">
        <v>12000</v>
      </c>
      <c r="O174" s="116">
        <f t="shared" si="26"/>
        <v>1.0256410256410255</v>
      </c>
    </row>
    <row r="175" spans="1:16" x14ac:dyDescent="0.2">
      <c r="A175" s="274">
        <v>26</v>
      </c>
      <c r="B175" s="46" t="s">
        <v>160</v>
      </c>
      <c r="C175" s="48">
        <v>69600</v>
      </c>
      <c r="D175" s="48">
        <v>70000</v>
      </c>
      <c r="E175" s="99">
        <f t="shared" si="30"/>
        <v>1.0714285714285714</v>
      </c>
      <c r="F175" s="48">
        <v>93110</v>
      </c>
      <c r="G175" s="119">
        <v>75000</v>
      </c>
      <c r="H175" s="144">
        <v>95000</v>
      </c>
      <c r="I175" s="146">
        <v>150000</v>
      </c>
      <c r="J175" s="160">
        <v>150000</v>
      </c>
      <c r="K175" s="120">
        <v>58000</v>
      </c>
      <c r="L175" s="239">
        <v>69600</v>
      </c>
      <c r="M175" s="118">
        <v>70000</v>
      </c>
      <c r="N175" s="118">
        <v>70000</v>
      </c>
      <c r="O175" s="116">
        <f t="shared" si="26"/>
        <v>1.0057471264367817</v>
      </c>
    </row>
    <row r="176" spans="1:16" x14ac:dyDescent="0.2">
      <c r="A176" s="274">
        <v>27</v>
      </c>
      <c r="B176" s="46" t="s">
        <v>321</v>
      </c>
      <c r="C176" s="48">
        <v>0</v>
      </c>
      <c r="D176" s="48"/>
      <c r="E176" s="99"/>
      <c r="F176" s="48">
        <v>0</v>
      </c>
      <c r="G176" s="119"/>
      <c r="H176" s="144"/>
      <c r="I176" s="146"/>
      <c r="J176" s="160"/>
      <c r="K176" s="120"/>
      <c r="L176" s="239">
        <v>0</v>
      </c>
      <c r="M176" s="118">
        <v>0</v>
      </c>
      <c r="N176" s="118">
        <v>27000</v>
      </c>
      <c r="O176" s="116">
        <v>0</v>
      </c>
    </row>
    <row r="177" spans="1:18" x14ac:dyDescent="0.2">
      <c r="A177" s="274">
        <v>28</v>
      </c>
      <c r="B177" s="46" t="s">
        <v>273</v>
      </c>
      <c r="C177" s="48">
        <v>0</v>
      </c>
      <c r="D177" s="48"/>
      <c r="E177" s="99"/>
      <c r="F177" s="48">
        <v>0</v>
      </c>
      <c r="G177" s="119">
        <v>0</v>
      </c>
      <c r="H177" s="144"/>
      <c r="I177" s="146"/>
      <c r="J177" s="146"/>
      <c r="K177" s="120">
        <v>11747.5</v>
      </c>
      <c r="L177" s="239">
        <v>24873.13</v>
      </c>
      <c r="M177" s="118">
        <v>20000</v>
      </c>
      <c r="N177" s="118">
        <v>25000</v>
      </c>
      <c r="O177" s="116">
        <f t="shared" si="26"/>
        <v>1.0051006849560147</v>
      </c>
    </row>
    <row r="178" spans="1:18" x14ac:dyDescent="0.2">
      <c r="A178" s="274">
        <v>29</v>
      </c>
      <c r="B178" s="46" t="s">
        <v>130</v>
      </c>
      <c r="C178" s="48">
        <v>2500</v>
      </c>
      <c r="D178" s="48">
        <v>10000</v>
      </c>
      <c r="E178" s="99">
        <f t="shared" si="30"/>
        <v>1</v>
      </c>
      <c r="F178" s="48">
        <v>1600</v>
      </c>
      <c r="G178" s="119">
        <v>10000</v>
      </c>
      <c r="H178" s="119">
        <v>10000</v>
      </c>
      <c r="I178" s="120">
        <v>10000</v>
      </c>
      <c r="J178" s="120">
        <v>10000</v>
      </c>
      <c r="K178" s="120">
        <v>1600</v>
      </c>
      <c r="L178" s="239">
        <v>1600</v>
      </c>
      <c r="M178" s="118">
        <v>5000</v>
      </c>
      <c r="N178" s="118">
        <v>5000</v>
      </c>
      <c r="O178" s="116">
        <f t="shared" si="26"/>
        <v>3.125</v>
      </c>
    </row>
    <row r="179" spans="1:18" x14ac:dyDescent="0.2">
      <c r="A179" s="274">
        <v>30</v>
      </c>
      <c r="B179" s="46" t="s">
        <v>128</v>
      </c>
      <c r="C179" s="48">
        <v>36758.46</v>
      </c>
      <c r="D179" s="48">
        <v>5000</v>
      </c>
      <c r="E179" s="99">
        <f t="shared" si="30"/>
        <v>1</v>
      </c>
      <c r="F179" s="48">
        <v>11670</v>
      </c>
      <c r="G179" s="119">
        <v>5000</v>
      </c>
      <c r="H179" s="119">
        <v>5000</v>
      </c>
      <c r="I179" s="120">
        <v>19000</v>
      </c>
      <c r="J179" s="120">
        <v>19000</v>
      </c>
      <c r="K179" s="120">
        <v>46167</v>
      </c>
      <c r="L179" s="239">
        <v>55067</v>
      </c>
      <c r="M179" s="118">
        <v>19000</v>
      </c>
      <c r="N179" s="118">
        <v>99000</v>
      </c>
      <c r="O179" s="116">
        <f t="shared" si="26"/>
        <v>1.797809940617793</v>
      </c>
    </row>
    <row r="180" spans="1:18" x14ac:dyDescent="0.2">
      <c r="A180" s="274">
        <v>31</v>
      </c>
      <c r="B180" s="46" t="s">
        <v>148</v>
      </c>
      <c r="C180" s="48">
        <v>36800</v>
      </c>
      <c r="D180" s="48">
        <v>40000</v>
      </c>
      <c r="E180" s="99">
        <f t="shared" si="30"/>
        <v>1</v>
      </c>
      <c r="F180" s="48">
        <v>32690</v>
      </c>
      <c r="G180" s="119">
        <v>40000</v>
      </c>
      <c r="H180" s="119">
        <v>40000</v>
      </c>
      <c r="I180" s="120">
        <v>40000</v>
      </c>
      <c r="J180" s="120">
        <v>40000</v>
      </c>
      <c r="K180" s="120">
        <v>17875</v>
      </c>
      <c r="L180" s="239">
        <v>18100</v>
      </c>
      <c r="M180" s="118">
        <v>40000</v>
      </c>
      <c r="N180" s="118">
        <v>40000</v>
      </c>
      <c r="O180" s="116">
        <f t="shared" si="26"/>
        <v>2.2099447513812156</v>
      </c>
      <c r="P180" s="50">
        <v>76120</v>
      </c>
    </row>
    <row r="181" spans="1:18" x14ac:dyDescent="0.2">
      <c r="A181" s="274">
        <v>32</v>
      </c>
      <c r="B181" s="46" t="s">
        <v>184</v>
      </c>
      <c r="C181" s="48">
        <v>484737.8</v>
      </c>
      <c r="D181" s="48">
        <v>380000</v>
      </c>
      <c r="E181" s="99">
        <f t="shared" si="30"/>
        <v>1</v>
      </c>
      <c r="F181" s="48">
        <v>366099.6</v>
      </c>
      <c r="G181" s="119">
        <v>380000</v>
      </c>
      <c r="H181" s="119">
        <v>380000</v>
      </c>
      <c r="I181" s="120">
        <v>380000</v>
      </c>
      <c r="J181" s="120">
        <v>380000</v>
      </c>
      <c r="K181" s="120">
        <v>500155.99</v>
      </c>
      <c r="L181" s="239">
        <v>606021.41</v>
      </c>
      <c r="M181" s="118">
        <v>550000</v>
      </c>
      <c r="N181" s="118">
        <v>550000</v>
      </c>
      <c r="O181" s="116">
        <f t="shared" si="26"/>
        <v>0.90755869499726083</v>
      </c>
      <c r="P181" s="50">
        <v>529901.41</v>
      </c>
    </row>
    <row r="182" spans="1:18" x14ac:dyDescent="0.2">
      <c r="A182" s="274">
        <v>33</v>
      </c>
      <c r="B182" s="46" t="s">
        <v>238</v>
      </c>
      <c r="C182" s="48">
        <v>0</v>
      </c>
      <c r="D182" s="48">
        <v>0</v>
      </c>
      <c r="E182" s="99">
        <v>0</v>
      </c>
      <c r="F182" s="48">
        <v>0</v>
      </c>
      <c r="G182" s="119">
        <v>250000</v>
      </c>
      <c r="H182" s="119">
        <v>250000</v>
      </c>
      <c r="I182" s="120">
        <v>98000</v>
      </c>
      <c r="J182" s="120">
        <v>98000</v>
      </c>
      <c r="K182" s="120">
        <v>0</v>
      </c>
      <c r="L182" s="239">
        <v>25883.5</v>
      </c>
      <c r="M182" s="118">
        <v>38000</v>
      </c>
      <c r="N182" s="118">
        <v>38000</v>
      </c>
      <c r="O182" s="116">
        <f t="shared" ref="O182:O205" si="31">N182/L182</f>
        <v>1.4681167539165878</v>
      </c>
      <c r="P182" s="50">
        <f>SUM(P180:P181)</f>
        <v>606021.41</v>
      </c>
    </row>
    <row r="183" spans="1:18" x14ac:dyDescent="0.2">
      <c r="A183" s="274">
        <v>34</v>
      </c>
      <c r="B183" s="46" t="s">
        <v>233</v>
      </c>
      <c r="C183" s="48">
        <v>0</v>
      </c>
      <c r="D183" s="48">
        <v>18000</v>
      </c>
      <c r="E183" s="99">
        <f t="shared" ref="E183:E205" si="32">G183/D183</f>
        <v>10.555555555555555</v>
      </c>
      <c r="F183" s="48">
        <v>1310</v>
      </c>
      <c r="G183" s="119">
        <v>190000</v>
      </c>
      <c r="H183" s="119">
        <v>190000</v>
      </c>
      <c r="I183" s="120">
        <v>98000</v>
      </c>
      <c r="J183" s="120">
        <v>98000</v>
      </c>
      <c r="K183" s="120">
        <v>51144.5</v>
      </c>
      <c r="L183" s="239">
        <v>60425</v>
      </c>
      <c r="M183" s="118">
        <v>60000</v>
      </c>
      <c r="N183" s="118">
        <v>60000</v>
      </c>
      <c r="O183" s="116">
        <f t="shared" si="31"/>
        <v>0.99296648738105087</v>
      </c>
      <c r="P183" s="50">
        <f>SUM(P181:P182)</f>
        <v>1135922.82</v>
      </c>
    </row>
    <row r="184" spans="1:18" x14ac:dyDescent="0.2">
      <c r="A184" s="274">
        <v>35</v>
      </c>
      <c r="B184" s="46" t="s">
        <v>185</v>
      </c>
      <c r="C184" s="48">
        <v>35300</v>
      </c>
      <c r="D184" s="48">
        <v>156000</v>
      </c>
      <c r="E184" s="99">
        <f t="shared" si="32"/>
        <v>0.54487179487179482</v>
      </c>
      <c r="F184" s="48">
        <v>17098.95</v>
      </c>
      <c r="G184" s="119">
        <v>85000</v>
      </c>
      <c r="H184" s="119">
        <v>85000</v>
      </c>
      <c r="I184" s="120">
        <v>85000</v>
      </c>
      <c r="J184" s="120">
        <v>85000</v>
      </c>
      <c r="K184" s="120">
        <v>82865</v>
      </c>
      <c r="L184" s="246">
        <v>86965</v>
      </c>
      <c r="M184" s="175">
        <v>85000</v>
      </c>
      <c r="N184" s="175">
        <v>95000</v>
      </c>
      <c r="O184" s="116">
        <f t="shared" si="31"/>
        <v>1.0923934916345657</v>
      </c>
      <c r="P184" s="50">
        <v>81250</v>
      </c>
    </row>
    <row r="185" spans="1:18" x14ac:dyDescent="0.2">
      <c r="A185" s="274">
        <v>36</v>
      </c>
      <c r="B185" s="46" t="s">
        <v>34</v>
      </c>
      <c r="C185" s="48">
        <v>15605</v>
      </c>
      <c r="D185" s="48">
        <v>15000</v>
      </c>
      <c r="E185" s="99">
        <f t="shared" si="32"/>
        <v>0.66666666666666663</v>
      </c>
      <c r="F185" s="48">
        <v>14527</v>
      </c>
      <c r="G185" s="119">
        <v>10000</v>
      </c>
      <c r="H185" s="119">
        <v>10000</v>
      </c>
      <c r="I185" s="120">
        <v>19000</v>
      </c>
      <c r="J185" s="120">
        <v>19000</v>
      </c>
      <c r="K185" s="120">
        <v>46476</v>
      </c>
      <c r="L185" s="246">
        <v>47301.5</v>
      </c>
      <c r="M185" s="175">
        <v>19000</v>
      </c>
      <c r="N185" s="175">
        <v>19000</v>
      </c>
      <c r="O185" s="116">
        <f t="shared" si="31"/>
        <v>0.40167859370210246</v>
      </c>
      <c r="P185" s="50">
        <v>1615</v>
      </c>
    </row>
    <row r="186" spans="1:18" ht="13.5" thickBot="1" x14ac:dyDescent="0.25">
      <c r="A186" s="276">
        <v>37</v>
      </c>
      <c r="B186" s="89" t="s">
        <v>248</v>
      </c>
      <c r="C186" s="73">
        <v>88316.26</v>
      </c>
      <c r="D186" s="62">
        <v>75000</v>
      </c>
      <c r="E186" s="100">
        <f t="shared" si="32"/>
        <v>1</v>
      </c>
      <c r="F186" s="62">
        <v>68238.149999999994</v>
      </c>
      <c r="G186" s="139">
        <v>75000</v>
      </c>
      <c r="H186" s="139">
        <v>75000</v>
      </c>
      <c r="I186" s="123">
        <v>75000</v>
      </c>
      <c r="J186" s="123">
        <v>75000</v>
      </c>
      <c r="K186" s="123">
        <v>153899.25</v>
      </c>
      <c r="L186" s="247">
        <v>144800.23000000001</v>
      </c>
      <c r="M186" s="176">
        <v>75000</v>
      </c>
      <c r="N186" s="176">
        <v>75000</v>
      </c>
      <c r="O186" s="124">
        <f t="shared" si="31"/>
        <v>0.51795497838642934</v>
      </c>
      <c r="P186" s="50">
        <f>SUM(P184:P185)</f>
        <v>82865</v>
      </c>
    </row>
    <row r="187" spans="1:18" ht="13.5" thickBot="1" x14ac:dyDescent="0.25">
      <c r="A187" s="263" t="s">
        <v>287</v>
      </c>
      <c r="B187" s="87" t="s">
        <v>297</v>
      </c>
      <c r="C187" s="70">
        <f>SUM(C188)</f>
        <v>1465794.61</v>
      </c>
      <c r="D187" s="70">
        <f>SUM(D188)</f>
        <v>2000000</v>
      </c>
      <c r="E187" s="101">
        <f t="shared" si="32"/>
        <v>1.1000000000000001</v>
      </c>
      <c r="F187" s="70">
        <f t="shared" ref="F187:N187" si="33">SUM(F188)</f>
        <v>1886317.4</v>
      </c>
      <c r="G187" s="134">
        <f t="shared" si="33"/>
        <v>2200000</v>
      </c>
      <c r="H187" s="134">
        <f t="shared" si="33"/>
        <v>2000000</v>
      </c>
      <c r="I187" s="134">
        <f t="shared" si="33"/>
        <v>2000000</v>
      </c>
      <c r="J187" s="134">
        <f t="shared" si="33"/>
        <v>2000000</v>
      </c>
      <c r="K187" s="134">
        <f t="shared" si="33"/>
        <v>1812000</v>
      </c>
      <c r="L187" s="248">
        <f t="shared" si="33"/>
        <v>2206704.56</v>
      </c>
      <c r="M187" s="142">
        <f t="shared" si="33"/>
        <v>2200000</v>
      </c>
      <c r="N187" s="142">
        <f t="shared" si="33"/>
        <v>2200000</v>
      </c>
      <c r="O187" s="101">
        <f t="shared" si="31"/>
        <v>0.9969617319320716</v>
      </c>
      <c r="R187" s="76">
        <v>360000</v>
      </c>
    </row>
    <row r="188" spans="1:18" ht="13.5" thickBot="1" x14ac:dyDescent="0.25">
      <c r="A188" s="264">
        <v>1</v>
      </c>
      <c r="B188" s="88" t="s">
        <v>118</v>
      </c>
      <c r="C188" s="72">
        <v>1465794.61</v>
      </c>
      <c r="D188" s="72">
        <v>2000000</v>
      </c>
      <c r="E188" s="103">
        <f t="shared" si="32"/>
        <v>1.1000000000000001</v>
      </c>
      <c r="F188" s="72">
        <v>1886317.4</v>
      </c>
      <c r="G188" s="143">
        <v>2200000</v>
      </c>
      <c r="H188" s="143">
        <v>2000000</v>
      </c>
      <c r="I188" s="143">
        <v>2000000</v>
      </c>
      <c r="J188" s="143">
        <v>2000000</v>
      </c>
      <c r="K188" s="148">
        <v>1812000</v>
      </c>
      <c r="L188" s="249">
        <v>2206704.56</v>
      </c>
      <c r="M188" s="149">
        <v>2200000</v>
      </c>
      <c r="N188" s="149">
        <v>2200000</v>
      </c>
      <c r="O188" s="116">
        <f t="shared" si="31"/>
        <v>0.9969617319320716</v>
      </c>
      <c r="P188" s="50">
        <v>77000</v>
      </c>
      <c r="R188" s="50">
        <f>SUM(R187,K188)</f>
        <v>2172000</v>
      </c>
    </row>
    <row r="189" spans="1:18" ht="15.6" hidden="1" customHeight="1" x14ac:dyDescent="0.2">
      <c r="A189" s="262"/>
      <c r="B189" s="46" t="s">
        <v>143</v>
      </c>
      <c r="C189" s="48"/>
      <c r="D189" s="57"/>
      <c r="E189" s="99" t="e">
        <f t="shared" si="32"/>
        <v>#DIV/0!</v>
      </c>
      <c r="F189" s="57"/>
      <c r="G189" s="117" t="e">
        <f t="shared" ref="G189:H194" si="34">D189/C189</f>
        <v>#DIV/0!</v>
      </c>
      <c r="H189" s="117" t="e">
        <f t="shared" si="34"/>
        <v>#DIV/0!</v>
      </c>
      <c r="I189" s="113"/>
      <c r="J189" s="113"/>
      <c r="K189" s="113"/>
      <c r="L189" s="250"/>
      <c r="M189" s="128"/>
      <c r="N189" s="128"/>
      <c r="O189" s="116" t="e">
        <f t="shared" si="31"/>
        <v>#DIV/0!</v>
      </c>
    </row>
    <row r="190" spans="1:18" ht="15.6" hidden="1" customHeight="1" x14ac:dyDescent="0.2">
      <c r="A190" s="272"/>
      <c r="B190" s="46" t="s">
        <v>144</v>
      </c>
      <c r="C190" s="48"/>
      <c r="D190" s="57"/>
      <c r="E190" s="99" t="e">
        <f t="shared" si="32"/>
        <v>#DIV/0!</v>
      </c>
      <c r="F190" s="57"/>
      <c r="G190" s="117" t="e">
        <f t="shared" si="34"/>
        <v>#DIV/0!</v>
      </c>
      <c r="H190" s="117" t="e">
        <f t="shared" si="34"/>
        <v>#DIV/0!</v>
      </c>
      <c r="I190" s="113"/>
      <c r="J190" s="113"/>
      <c r="K190" s="113"/>
      <c r="L190" s="250"/>
      <c r="M190" s="128"/>
      <c r="N190" s="128"/>
      <c r="O190" s="116" t="e">
        <f t="shared" si="31"/>
        <v>#DIV/0!</v>
      </c>
    </row>
    <row r="191" spans="1:18" ht="15.6" hidden="1" customHeight="1" thickBot="1" x14ac:dyDescent="0.25">
      <c r="A191" s="272"/>
      <c r="B191" s="46" t="s">
        <v>139</v>
      </c>
      <c r="C191" s="48"/>
      <c r="D191" s="57"/>
      <c r="E191" s="99" t="e">
        <f t="shared" si="32"/>
        <v>#DIV/0!</v>
      </c>
      <c r="F191" s="57"/>
      <c r="G191" s="117" t="e">
        <f t="shared" si="34"/>
        <v>#DIV/0!</v>
      </c>
      <c r="H191" s="117" t="e">
        <f t="shared" si="34"/>
        <v>#DIV/0!</v>
      </c>
      <c r="I191" s="113"/>
      <c r="J191" s="113"/>
      <c r="K191" s="113"/>
      <c r="L191" s="250"/>
      <c r="M191" s="128"/>
      <c r="N191" s="128"/>
      <c r="O191" s="116" t="e">
        <f t="shared" si="31"/>
        <v>#DIV/0!</v>
      </c>
    </row>
    <row r="192" spans="1:18" ht="15.6" hidden="1" customHeight="1" thickBot="1" x14ac:dyDescent="0.25">
      <c r="A192" s="272"/>
      <c r="B192" s="46" t="s">
        <v>140</v>
      </c>
      <c r="C192" s="48"/>
      <c r="D192" s="57"/>
      <c r="E192" s="99" t="e">
        <f t="shared" si="32"/>
        <v>#DIV/0!</v>
      </c>
      <c r="F192" s="57"/>
      <c r="G192" s="117" t="e">
        <f t="shared" si="34"/>
        <v>#DIV/0!</v>
      </c>
      <c r="H192" s="117" t="e">
        <f t="shared" si="34"/>
        <v>#DIV/0!</v>
      </c>
      <c r="I192" s="113"/>
      <c r="J192" s="113"/>
      <c r="K192" s="113"/>
      <c r="L192" s="250"/>
      <c r="M192" s="128"/>
      <c r="N192" s="128"/>
      <c r="O192" s="116" t="e">
        <f t="shared" si="31"/>
        <v>#DIV/0!</v>
      </c>
    </row>
    <row r="193" spans="1:16" ht="15.6" hidden="1" customHeight="1" thickBot="1" x14ac:dyDescent="0.25">
      <c r="A193" s="272"/>
      <c r="B193" s="46" t="s">
        <v>141</v>
      </c>
      <c r="C193" s="48"/>
      <c r="D193" s="57"/>
      <c r="E193" s="99" t="e">
        <f t="shared" si="32"/>
        <v>#DIV/0!</v>
      </c>
      <c r="F193" s="57"/>
      <c r="G193" s="117" t="e">
        <f t="shared" si="34"/>
        <v>#DIV/0!</v>
      </c>
      <c r="H193" s="117" t="e">
        <f t="shared" si="34"/>
        <v>#DIV/0!</v>
      </c>
      <c r="I193" s="113"/>
      <c r="J193" s="113"/>
      <c r="K193" s="113"/>
      <c r="L193" s="250"/>
      <c r="M193" s="128"/>
      <c r="N193" s="128"/>
      <c r="O193" s="116" t="e">
        <f t="shared" si="31"/>
        <v>#DIV/0!</v>
      </c>
    </row>
    <row r="194" spans="1:16" ht="14.45" hidden="1" customHeight="1" thickBot="1" x14ac:dyDescent="0.25">
      <c r="A194" s="278"/>
      <c r="B194" s="89" t="s">
        <v>142</v>
      </c>
      <c r="C194" s="73"/>
      <c r="D194" s="62"/>
      <c r="E194" s="100" t="e">
        <f t="shared" si="32"/>
        <v>#DIV/0!</v>
      </c>
      <c r="F194" s="62"/>
      <c r="G194" s="150" t="e">
        <f t="shared" si="34"/>
        <v>#DIV/0!</v>
      </c>
      <c r="H194" s="150" t="e">
        <f t="shared" si="34"/>
        <v>#DIV/0!</v>
      </c>
      <c r="I194" s="129"/>
      <c r="J194" s="129"/>
      <c r="K194" s="129"/>
      <c r="L194" s="251"/>
      <c r="M194" s="151"/>
      <c r="N194" s="151"/>
      <c r="O194" s="124" t="e">
        <f t="shared" si="31"/>
        <v>#DIV/0!</v>
      </c>
    </row>
    <row r="195" spans="1:16" ht="13.5" thickBot="1" x14ac:dyDescent="0.25">
      <c r="A195" s="263" t="s">
        <v>288</v>
      </c>
      <c r="B195" s="87" t="s">
        <v>150</v>
      </c>
      <c r="C195" s="70">
        <f>SUM(C196:C204)</f>
        <v>1756436.216</v>
      </c>
      <c r="D195" s="70">
        <f>SUM(D196:D204)</f>
        <v>2778000</v>
      </c>
      <c r="E195" s="101">
        <f t="shared" si="32"/>
        <v>0.42116630669546434</v>
      </c>
      <c r="F195" s="70">
        <f t="shared" ref="F195:K195" si="35">SUM(F196:F204)</f>
        <v>2923069.02</v>
      </c>
      <c r="G195" s="134">
        <f t="shared" si="35"/>
        <v>1170000</v>
      </c>
      <c r="H195" s="134">
        <f t="shared" si="35"/>
        <v>995000</v>
      </c>
      <c r="I195" s="134">
        <f t="shared" si="35"/>
        <v>995000</v>
      </c>
      <c r="J195" s="134">
        <f t="shared" si="35"/>
        <v>995000</v>
      </c>
      <c r="K195" s="134">
        <f t="shared" si="35"/>
        <v>986779.02</v>
      </c>
      <c r="L195" s="248">
        <f t="shared" ref="L195:M195" si="36">SUM(L196:L204)</f>
        <v>1352974.47</v>
      </c>
      <c r="M195" s="142">
        <f t="shared" si="36"/>
        <v>1260000</v>
      </c>
      <c r="N195" s="142">
        <f t="shared" ref="N195" si="37">SUM(N196:N204)</f>
        <v>1260000</v>
      </c>
      <c r="O195" s="101">
        <f t="shared" si="31"/>
        <v>0.93128143060969959</v>
      </c>
      <c r="P195" s="50">
        <v>76899.25</v>
      </c>
    </row>
    <row r="196" spans="1:16" x14ac:dyDescent="0.2">
      <c r="A196" s="264">
        <v>1</v>
      </c>
      <c r="B196" s="88" t="s">
        <v>80</v>
      </c>
      <c r="C196" s="72">
        <v>18498</v>
      </c>
      <c r="D196" s="61">
        <v>10000</v>
      </c>
      <c r="E196" s="103">
        <f t="shared" si="32"/>
        <v>1.5</v>
      </c>
      <c r="F196" s="61">
        <v>7400</v>
      </c>
      <c r="G196" s="112">
        <v>15000</v>
      </c>
      <c r="H196" s="112">
        <v>15000</v>
      </c>
      <c r="I196" s="112">
        <v>15000</v>
      </c>
      <c r="J196" s="112">
        <v>15000</v>
      </c>
      <c r="K196" s="113">
        <v>5220</v>
      </c>
      <c r="L196" s="249">
        <v>6420</v>
      </c>
      <c r="M196" s="177">
        <v>15000</v>
      </c>
      <c r="N196" s="177">
        <v>15000</v>
      </c>
      <c r="O196" s="116">
        <f t="shared" si="31"/>
        <v>2.3364485981308412</v>
      </c>
      <c r="P196" s="50">
        <f>SUM(P188:P195)</f>
        <v>153899.25</v>
      </c>
    </row>
    <row r="197" spans="1:16" x14ac:dyDescent="0.2">
      <c r="A197" s="262">
        <v>2</v>
      </c>
      <c r="B197" s="46" t="s">
        <v>76</v>
      </c>
      <c r="C197" s="48">
        <v>48976.04</v>
      </c>
      <c r="D197" s="57">
        <v>22500</v>
      </c>
      <c r="E197" s="99">
        <f t="shared" si="32"/>
        <v>1.3333333333333333</v>
      </c>
      <c r="F197" s="57">
        <v>12534.25</v>
      </c>
      <c r="G197" s="117">
        <v>30000</v>
      </c>
      <c r="H197" s="117">
        <v>30000</v>
      </c>
      <c r="I197" s="117">
        <v>30000</v>
      </c>
      <c r="J197" s="117">
        <v>30000</v>
      </c>
      <c r="K197" s="127">
        <v>11264.26</v>
      </c>
      <c r="L197" s="246">
        <v>17691.43</v>
      </c>
      <c r="M197" s="175">
        <v>35000</v>
      </c>
      <c r="N197" s="175">
        <v>35000</v>
      </c>
      <c r="O197" s="116">
        <f t="shared" si="31"/>
        <v>1.9783590133754025</v>
      </c>
    </row>
    <row r="198" spans="1:16" x14ac:dyDescent="0.2">
      <c r="A198" s="262">
        <v>3</v>
      </c>
      <c r="B198" s="46" t="s">
        <v>242</v>
      </c>
      <c r="C198" s="48">
        <v>2652</v>
      </c>
      <c r="D198" s="57">
        <v>2500</v>
      </c>
      <c r="E198" s="99">
        <f t="shared" si="32"/>
        <v>4</v>
      </c>
      <c r="F198" s="57">
        <v>14620.8</v>
      </c>
      <c r="G198" s="117">
        <v>10000</v>
      </c>
      <c r="H198" s="137">
        <v>25000</v>
      </c>
      <c r="I198" s="137">
        <v>25000</v>
      </c>
      <c r="J198" s="137">
        <v>25000</v>
      </c>
      <c r="K198" s="127">
        <v>23466</v>
      </c>
      <c r="L198" s="246">
        <v>28984.2</v>
      </c>
      <c r="M198" s="175">
        <v>30000</v>
      </c>
      <c r="N198" s="175">
        <v>30000</v>
      </c>
      <c r="O198" s="116">
        <f t="shared" si="31"/>
        <v>1.0350466806052954</v>
      </c>
      <c r="P198" s="50">
        <v>-46675.63</v>
      </c>
    </row>
    <row r="199" spans="1:16" x14ac:dyDescent="0.2">
      <c r="A199" s="262">
        <v>4</v>
      </c>
      <c r="B199" s="46" t="s">
        <v>77</v>
      </c>
      <c r="C199" s="48">
        <v>665413</v>
      </c>
      <c r="D199" s="57">
        <v>390000</v>
      </c>
      <c r="E199" s="99">
        <f t="shared" si="32"/>
        <v>0.92307692307692313</v>
      </c>
      <c r="F199" s="57">
        <v>473687</v>
      </c>
      <c r="G199" s="119">
        <v>360000</v>
      </c>
      <c r="H199" s="119">
        <v>360000</v>
      </c>
      <c r="I199" s="119">
        <v>360000</v>
      </c>
      <c r="J199" s="119">
        <v>360000</v>
      </c>
      <c r="K199" s="136">
        <v>295829</v>
      </c>
      <c r="L199" s="246">
        <v>351689</v>
      </c>
      <c r="M199" s="175">
        <v>360000</v>
      </c>
      <c r="N199" s="175">
        <v>360000</v>
      </c>
      <c r="O199" s="116">
        <f t="shared" si="31"/>
        <v>1.0236316745761169</v>
      </c>
      <c r="P199" s="50">
        <f>SUM(P198,L197)</f>
        <v>-28984.199999999997</v>
      </c>
    </row>
    <row r="200" spans="1:16" x14ac:dyDescent="0.2">
      <c r="A200" s="262">
        <v>5</v>
      </c>
      <c r="B200" s="46" t="s">
        <v>136</v>
      </c>
      <c r="C200" s="48">
        <v>44500.396000000001</v>
      </c>
      <c r="D200" s="57">
        <v>20000</v>
      </c>
      <c r="E200" s="99">
        <f t="shared" si="32"/>
        <v>1.75</v>
      </c>
      <c r="F200" s="57">
        <v>13730</v>
      </c>
      <c r="G200" s="119">
        <v>35000</v>
      </c>
      <c r="H200" s="119">
        <v>35000</v>
      </c>
      <c r="I200" s="119">
        <v>35000</v>
      </c>
      <c r="J200" s="119">
        <v>35000</v>
      </c>
      <c r="K200" s="136">
        <v>21847.360000000001</v>
      </c>
      <c r="L200" s="246">
        <v>26537.439999999999</v>
      </c>
      <c r="M200" s="175">
        <v>45000</v>
      </c>
      <c r="N200" s="175">
        <v>45000</v>
      </c>
      <c r="O200" s="116">
        <f t="shared" si="31"/>
        <v>1.6957174467469358</v>
      </c>
    </row>
    <row r="201" spans="1:16" x14ac:dyDescent="0.2">
      <c r="A201" s="262">
        <v>6</v>
      </c>
      <c r="B201" s="46" t="s">
        <v>138</v>
      </c>
      <c r="C201" s="48">
        <v>25172.560000000001</v>
      </c>
      <c r="D201" s="57">
        <v>45000</v>
      </c>
      <c r="E201" s="99">
        <f t="shared" si="32"/>
        <v>0.77777777777777779</v>
      </c>
      <c r="F201" s="57">
        <v>24194.84</v>
      </c>
      <c r="G201" s="119">
        <v>35000</v>
      </c>
      <c r="H201" s="119">
        <v>35000</v>
      </c>
      <c r="I201" s="119">
        <v>35000</v>
      </c>
      <c r="J201" s="119">
        <v>35000</v>
      </c>
      <c r="K201" s="136">
        <v>35652.400000000001</v>
      </c>
      <c r="L201" s="246">
        <v>46652.4</v>
      </c>
      <c r="M201" s="175">
        <v>40000</v>
      </c>
      <c r="N201" s="175">
        <v>40000</v>
      </c>
      <c r="O201" s="116">
        <f t="shared" si="31"/>
        <v>0.85740497809330274</v>
      </c>
    </row>
    <row r="202" spans="1:16" x14ac:dyDescent="0.2">
      <c r="A202" s="262">
        <v>7</v>
      </c>
      <c r="B202" s="46" t="s">
        <v>107</v>
      </c>
      <c r="C202" s="48">
        <v>34167.68</v>
      </c>
      <c r="D202" s="57">
        <v>35000</v>
      </c>
      <c r="E202" s="99">
        <f t="shared" si="32"/>
        <v>1</v>
      </c>
      <c r="F202" s="57">
        <v>40277</v>
      </c>
      <c r="G202" s="119">
        <v>35000</v>
      </c>
      <c r="H202" s="119">
        <v>35000</v>
      </c>
      <c r="I202" s="119">
        <v>35000</v>
      </c>
      <c r="J202" s="119">
        <v>35000</v>
      </c>
      <c r="K202" s="136">
        <v>46000</v>
      </c>
      <c r="L202" s="246">
        <v>59000</v>
      </c>
      <c r="M202" s="175">
        <v>35000</v>
      </c>
      <c r="N202" s="175">
        <v>35000</v>
      </c>
      <c r="O202" s="116">
        <f t="shared" si="31"/>
        <v>0.59322033898305082</v>
      </c>
      <c r="P202" s="50">
        <v>9458.51</v>
      </c>
    </row>
    <row r="203" spans="1:16" x14ac:dyDescent="0.2">
      <c r="A203" s="262">
        <v>8</v>
      </c>
      <c r="B203" s="46" t="s">
        <v>225</v>
      </c>
      <c r="C203" s="48">
        <v>331056.53999999998</v>
      </c>
      <c r="D203" s="57">
        <v>1960000</v>
      </c>
      <c r="E203" s="99">
        <f t="shared" si="32"/>
        <v>5.1020408163265307E-2</v>
      </c>
      <c r="F203" s="57">
        <v>1978615.13</v>
      </c>
      <c r="G203" s="119">
        <v>100000</v>
      </c>
      <c r="H203" s="119">
        <v>100000</v>
      </c>
      <c r="I203" s="119">
        <v>100000</v>
      </c>
      <c r="J203" s="119">
        <v>100000</v>
      </c>
      <c r="K203" s="136">
        <v>96000</v>
      </c>
      <c r="L203" s="246">
        <v>96000</v>
      </c>
      <c r="M203" s="175">
        <v>100000</v>
      </c>
      <c r="N203" s="175">
        <v>100000</v>
      </c>
      <c r="O203" s="116">
        <f t="shared" si="31"/>
        <v>1.0416666666666667</v>
      </c>
      <c r="P203" s="50">
        <v>1805.75</v>
      </c>
    </row>
    <row r="204" spans="1:16" ht="13.5" thickBot="1" x14ac:dyDescent="0.25">
      <c r="A204" s="265">
        <v>9</v>
      </c>
      <c r="B204" s="89" t="s">
        <v>205</v>
      </c>
      <c r="C204" s="73">
        <v>586000</v>
      </c>
      <c r="D204" s="62">
        <v>293000</v>
      </c>
      <c r="E204" s="100">
        <f t="shared" si="32"/>
        <v>1.8771331058020477</v>
      </c>
      <c r="F204" s="62">
        <v>358010</v>
      </c>
      <c r="G204" s="139">
        <v>550000</v>
      </c>
      <c r="H204" s="152">
        <v>360000</v>
      </c>
      <c r="I204" s="152">
        <v>360000</v>
      </c>
      <c r="J204" s="161">
        <v>360000</v>
      </c>
      <c r="K204" s="140">
        <v>451500</v>
      </c>
      <c r="L204" s="247">
        <v>720000</v>
      </c>
      <c r="M204" s="176">
        <v>600000</v>
      </c>
      <c r="N204" s="176">
        <v>600000</v>
      </c>
      <c r="O204" s="124">
        <f t="shared" si="31"/>
        <v>0.83333333333333337</v>
      </c>
      <c r="P204" s="50">
        <f>SUM(P202:P203)</f>
        <v>11264.26</v>
      </c>
    </row>
    <row r="205" spans="1:16" s="90" customFormat="1" ht="13.5" thickBot="1" x14ac:dyDescent="0.25">
      <c r="A205" s="263" t="s">
        <v>289</v>
      </c>
      <c r="B205" s="87" t="s">
        <v>298</v>
      </c>
      <c r="C205" s="70">
        <f>SUM(C206:C208)</f>
        <v>1538548.92</v>
      </c>
      <c r="D205" s="70">
        <f>SUM(D206:D208)</f>
        <v>550000</v>
      </c>
      <c r="E205" s="101">
        <f t="shared" si="32"/>
        <v>1.0545454545454545</v>
      </c>
      <c r="F205" s="70">
        <f t="shared" ref="F205:K205" si="38">SUM(F206:F208)</f>
        <v>1551653.46</v>
      </c>
      <c r="G205" s="134">
        <f t="shared" si="38"/>
        <v>580000</v>
      </c>
      <c r="H205" s="134">
        <f t="shared" si="38"/>
        <v>580000</v>
      </c>
      <c r="I205" s="134">
        <f t="shared" si="38"/>
        <v>580000</v>
      </c>
      <c r="J205" s="134">
        <f t="shared" si="38"/>
        <v>580000</v>
      </c>
      <c r="K205" s="134">
        <f t="shared" si="38"/>
        <v>0</v>
      </c>
      <c r="L205" s="248">
        <f t="shared" ref="L205:M205" si="39">SUM(L206:L208)</f>
        <v>1080815.24</v>
      </c>
      <c r="M205" s="142">
        <f t="shared" si="39"/>
        <v>830000</v>
      </c>
      <c r="N205" s="142">
        <f t="shared" ref="N205" si="40">SUM(N206:N208)</f>
        <v>930000</v>
      </c>
      <c r="O205" s="101">
        <f t="shared" si="31"/>
        <v>0.86046159008638701</v>
      </c>
      <c r="P205" s="106">
        <v>4662.8599999999997</v>
      </c>
    </row>
    <row r="206" spans="1:16" s="90" customFormat="1" x14ac:dyDescent="0.2">
      <c r="A206" s="264">
        <v>1</v>
      </c>
      <c r="B206" s="88" t="s">
        <v>221</v>
      </c>
      <c r="C206" s="72">
        <v>516000</v>
      </c>
      <c r="D206" s="72">
        <v>0</v>
      </c>
      <c r="E206" s="103">
        <v>0</v>
      </c>
      <c r="F206" s="72">
        <v>0</v>
      </c>
      <c r="G206" s="143">
        <v>0</v>
      </c>
      <c r="H206" s="143">
        <v>0</v>
      </c>
      <c r="I206" s="120">
        <v>0</v>
      </c>
      <c r="J206" s="120">
        <v>0</v>
      </c>
      <c r="K206" s="148">
        <v>0</v>
      </c>
      <c r="L206" s="249">
        <v>0</v>
      </c>
      <c r="M206" s="177">
        <v>100000</v>
      </c>
      <c r="N206" s="177">
        <v>100000</v>
      </c>
      <c r="O206" s="116">
        <v>0</v>
      </c>
      <c r="P206" s="106">
        <f>SUM(P205,K200)</f>
        <v>26510.22</v>
      </c>
    </row>
    <row r="207" spans="1:16" s="90" customFormat="1" x14ac:dyDescent="0.2">
      <c r="A207" s="262">
        <v>2</v>
      </c>
      <c r="B207" s="46" t="s">
        <v>222</v>
      </c>
      <c r="C207" s="48">
        <v>795289.96</v>
      </c>
      <c r="D207" s="57">
        <v>450000</v>
      </c>
      <c r="E207" s="99">
        <f t="shared" ref="E207:E215" si="41">G207/D207</f>
        <v>1.2222222222222223</v>
      </c>
      <c r="F207" s="57">
        <v>673221.84</v>
      </c>
      <c r="G207" s="119">
        <v>550000</v>
      </c>
      <c r="H207" s="119">
        <v>550000</v>
      </c>
      <c r="I207" s="120">
        <v>550000</v>
      </c>
      <c r="J207" s="120">
        <v>550000</v>
      </c>
      <c r="K207" s="148">
        <v>0</v>
      </c>
      <c r="L207" s="246">
        <v>807466.57</v>
      </c>
      <c r="M207" s="175">
        <v>600000</v>
      </c>
      <c r="N207" s="175">
        <v>700000</v>
      </c>
      <c r="O207" s="116">
        <f t="shared" ref="O207:O215" si="42">N207/L207</f>
        <v>0.86690895450941086</v>
      </c>
      <c r="P207" s="106"/>
    </row>
    <row r="208" spans="1:16" s="90" customFormat="1" ht="14.25" customHeight="1" thickBot="1" x14ac:dyDescent="0.25">
      <c r="A208" s="265">
        <v>3</v>
      </c>
      <c r="B208" s="89" t="s">
        <v>223</v>
      </c>
      <c r="C208" s="73">
        <v>227258.96</v>
      </c>
      <c r="D208" s="62">
        <v>100000</v>
      </c>
      <c r="E208" s="100">
        <f t="shared" si="41"/>
        <v>0.3</v>
      </c>
      <c r="F208" s="62">
        <v>878431.62</v>
      </c>
      <c r="G208" s="139">
        <v>30000</v>
      </c>
      <c r="H208" s="139">
        <v>30000</v>
      </c>
      <c r="I208" s="123">
        <v>30000</v>
      </c>
      <c r="J208" s="123">
        <v>30000</v>
      </c>
      <c r="K208" s="153">
        <v>0</v>
      </c>
      <c r="L208" s="247">
        <v>273348.67</v>
      </c>
      <c r="M208" s="176">
        <v>130000</v>
      </c>
      <c r="N208" s="176">
        <v>130000</v>
      </c>
      <c r="O208" s="124">
        <f t="shared" si="42"/>
        <v>0.47558307124742916</v>
      </c>
      <c r="P208" s="106"/>
    </row>
    <row r="209" spans="1:16" ht="13.5" thickBot="1" x14ac:dyDescent="0.25">
      <c r="A209" s="263" t="s">
        <v>290</v>
      </c>
      <c r="B209" s="87" t="s">
        <v>299</v>
      </c>
      <c r="C209" s="70">
        <f>SUM(C210:C218)</f>
        <v>589435.79</v>
      </c>
      <c r="D209" s="70">
        <f>SUM(D210:D218)</f>
        <v>365150</v>
      </c>
      <c r="E209" s="101">
        <f t="shared" si="41"/>
        <v>1.1533616322059428</v>
      </c>
      <c r="F209" s="70">
        <f>SUM(F210:F218)</f>
        <v>352166.78</v>
      </c>
      <c r="G209" s="134">
        <f t="shared" ref="G209:K209" si="43">SUM(G210:G218)</f>
        <v>421150</v>
      </c>
      <c r="H209" s="134">
        <f t="shared" si="43"/>
        <v>421150</v>
      </c>
      <c r="I209" s="134">
        <f t="shared" si="43"/>
        <v>421150</v>
      </c>
      <c r="J209" s="134">
        <f t="shared" si="43"/>
        <v>421150</v>
      </c>
      <c r="K209" s="134">
        <f t="shared" si="43"/>
        <v>302802.13</v>
      </c>
      <c r="L209" s="248">
        <f t="shared" ref="L209:M209" si="44">SUM(L210:L218)</f>
        <v>402458.91000000003</v>
      </c>
      <c r="M209" s="142">
        <f t="shared" si="44"/>
        <v>428788.74</v>
      </c>
      <c r="N209" s="142">
        <f t="shared" ref="N209" si="45">SUM(N210:N218)</f>
        <v>441788.74</v>
      </c>
      <c r="O209" s="101">
        <f t="shared" si="42"/>
        <v>1.0977238396834101</v>
      </c>
    </row>
    <row r="210" spans="1:16" x14ac:dyDescent="0.2">
      <c r="A210" s="264">
        <v>1</v>
      </c>
      <c r="B210" s="88" t="s">
        <v>78</v>
      </c>
      <c r="C210" s="72">
        <v>21530.26</v>
      </c>
      <c r="D210" s="61">
        <v>25000</v>
      </c>
      <c r="E210" s="103">
        <f t="shared" si="41"/>
        <v>0.76</v>
      </c>
      <c r="F210" s="61">
        <v>31974.93</v>
      </c>
      <c r="G210" s="143">
        <v>19000</v>
      </c>
      <c r="H210" s="143">
        <v>19000</v>
      </c>
      <c r="I210" s="120">
        <v>19000</v>
      </c>
      <c r="J210" s="120">
        <v>19000</v>
      </c>
      <c r="K210" s="120">
        <v>10233.31</v>
      </c>
      <c r="L210" s="240">
        <v>20056.18</v>
      </c>
      <c r="M210" s="122">
        <v>19000</v>
      </c>
      <c r="N210" s="122">
        <v>19000</v>
      </c>
      <c r="O210" s="116">
        <f t="shared" si="42"/>
        <v>0.94733892495978789</v>
      </c>
      <c r="P210" s="50">
        <v>21384.5</v>
      </c>
    </row>
    <row r="211" spans="1:16" x14ac:dyDescent="0.2">
      <c r="A211" s="262">
        <f>A210+1</f>
        <v>2</v>
      </c>
      <c r="B211" s="91" t="s">
        <v>115</v>
      </c>
      <c r="C211" s="48">
        <v>161431.32</v>
      </c>
      <c r="D211" s="57">
        <v>90000</v>
      </c>
      <c r="E211" s="99">
        <f t="shared" si="41"/>
        <v>1.3333333333333333</v>
      </c>
      <c r="F211" s="57">
        <v>93565.24</v>
      </c>
      <c r="G211" s="119">
        <v>120000</v>
      </c>
      <c r="H211" s="119">
        <v>120000</v>
      </c>
      <c r="I211" s="120">
        <v>120000</v>
      </c>
      <c r="J211" s="120">
        <v>120000</v>
      </c>
      <c r="K211" s="120">
        <v>66430.41</v>
      </c>
      <c r="L211" s="239">
        <v>104589.01</v>
      </c>
      <c r="M211" s="118">
        <v>95000</v>
      </c>
      <c r="N211" s="118">
        <v>95000</v>
      </c>
      <c r="O211" s="116">
        <f t="shared" si="42"/>
        <v>0.90831723141848275</v>
      </c>
      <c r="P211" s="50">
        <v>5152.9399999999996</v>
      </c>
    </row>
    <row r="212" spans="1:16" x14ac:dyDescent="0.2">
      <c r="A212" s="262">
        <f t="shared" ref="A212:A217" si="46">A211+1</f>
        <v>3</v>
      </c>
      <c r="B212" s="46" t="s">
        <v>113</v>
      </c>
      <c r="C212" s="48">
        <v>46486.05</v>
      </c>
      <c r="D212" s="57">
        <v>30000</v>
      </c>
      <c r="E212" s="99">
        <f t="shared" si="41"/>
        <v>1.5</v>
      </c>
      <c r="F212" s="57">
        <v>39601.449999999997</v>
      </c>
      <c r="G212" s="119">
        <v>45000</v>
      </c>
      <c r="H212" s="119">
        <v>45000</v>
      </c>
      <c r="I212" s="119">
        <v>45000</v>
      </c>
      <c r="J212" s="119">
        <v>45000</v>
      </c>
      <c r="K212" s="136">
        <v>24944.7</v>
      </c>
      <c r="L212" s="239">
        <v>37326.1</v>
      </c>
      <c r="M212" s="118">
        <v>45000</v>
      </c>
      <c r="N212" s="118">
        <v>45000</v>
      </c>
      <c r="O212" s="116">
        <f t="shared" si="42"/>
        <v>1.2055907260603171</v>
      </c>
      <c r="P212" s="50">
        <f>SUM(P210:P211)</f>
        <v>26537.439999999999</v>
      </c>
    </row>
    <row r="213" spans="1:16" ht="13.9" customHeight="1" x14ac:dyDescent="0.2">
      <c r="A213" s="262">
        <f t="shared" si="46"/>
        <v>4</v>
      </c>
      <c r="B213" s="46" t="s">
        <v>106</v>
      </c>
      <c r="C213" s="48">
        <v>20260.48</v>
      </c>
      <c r="D213" s="57">
        <v>30000</v>
      </c>
      <c r="E213" s="99">
        <f t="shared" si="41"/>
        <v>0.6333333333333333</v>
      </c>
      <c r="F213" s="57">
        <v>18592.29</v>
      </c>
      <c r="G213" s="119">
        <v>19000</v>
      </c>
      <c r="H213" s="119">
        <v>19000</v>
      </c>
      <c r="I213" s="119">
        <v>19000</v>
      </c>
      <c r="J213" s="119">
        <v>19000</v>
      </c>
      <c r="K213" s="136">
        <v>14179.9</v>
      </c>
      <c r="L213" s="239">
        <v>12000</v>
      </c>
      <c r="M213" s="118">
        <v>19000</v>
      </c>
      <c r="N213" s="118">
        <v>19000</v>
      </c>
      <c r="O213" s="116">
        <f t="shared" si="42"/>
        <v>1.5833333333333333</v>
      </c>
    </row>
    <row r="214" spans="1:16" x14ac:dyDescent="0.2">
      <c r="A214" s="262">
        <f t="shared" si="46"/>
        <v>5</v>
      </c>
      <c r="B214" s="46" t="s">
        <v>108</v>
      </c>
      <c r="C214" s="48">
        <v>12220.8</v>
      </c>
      <c r="D214" s="57">
        <v>10000</v>
      </c>
      <c r="E214" s="99">
        <f t="shared" si="41"/>
        <v>1</v>
      </c>
      <c r="F214" s="57">
        <v>11559.33</v>
      </c>
      <c r="G214" s="119">
        <v>10000</v>
      </c>
      <c r="H214" s="119">
        <v>10000</v>
      </c>
      <c r="I214" s="119">
        <v>10000</v>
      </c>
      <c r="J214" s="119">
        <v>10000</v>
      </c>
      <c r="K214" s="136">
        <v>0</v>
      </c>
      <c r="L214" s="239">
        <v>9679.9</v>
      </c>
      <c r="M214" s="118">
        <v>10000</v>
      </c>
      <c r="N214" s="118">
        <v>10000</v>
      </c>
      <c r="O214" s="116">
        <f t="shared" si="42"/>
        <v>1.0330685234351595</v>
      </c>
      <c r="P214" s="50">
        <v>402458.91</v>
      </c>
    </row>
    <row r="215" spans="1:16" x14ac:dyDescent="0.2">
      <c r="A215" s="262">
        <f t="shared" si="46"/>
        <v>6</v>
      </c>
      <c r="B215" s="46" t="s">
        <v>195</v>
      </c>
      <c r="C215" s="48">
        <v>18150</v>
      </c>
      <c r="D215" s="57">
        <v>18150</v>
      </c>
      <c r="E215" s="99">
        <f t="shared" si="41"/>
        <v>1</v>
      </c>
      <c r="F215" s="57">
        <v>2560</v>
      </c>
      <c r="G215" s="117">
        <v>18150</v>
      </c>
      <c r="H215" s="117">
        <v>18150</v>
      </c>
      <c r="I215" s="117">
        <v>18150</v>
      </c>
      <c r="J215" s="117">
        <v>18150</v>
      </c>
      <c r="K215" s="127">
        <v>3650</v>
      </c>
      <c r="L215" s="239">
        <v>3650</v>
      </c>
      <c r="M215" s="118">
        <v>10000</v>
      </c>
      <c r="N215" s="118">
        <v>10000</v>
      </c>
      <c r="O215" s="116">
        <f t="shared" si="42"/>
        <v>2.7397260273972601</v>
      </c>
      <c r="P215" s="50">
        <f>-L209</f>
        <v>-402458.91000000003</v>
      </c>
    </row>
    <row r="216" spans="1:16" x14ac:dyDescent="0.2">
      <c r="A216" s="262">
        <f t="shared" si="46"/>
        <v>7</v>
      </c>
      <c r="B216" s="46" t="s">
        <v>183</v>
      </c>
      <c r="C216" s="48">
        <v>4500</v>
      </c>
      <c r="D216" s="48">
        <v>0</v>
      </c>
      <c r="E216" s="99">
        <v>0</v>
      </c>
      <c r="F216" s="48">
        <v>0</v>
      </c>
      <c r="G216" s="119">
        <v>0</v>
      </c>
      <c r="H216" s="119">
        <v>0</v>
      </c>
      <c r="I216" s="119">
        <v>0</v>
      </c>
      <c r="J216" s="119">
        <v>0</v>
      </c>
      <c r="K216" s="136">
        <v>41788.74</v>
      </c>
      <c r="L216" s="239">
        <v>39466.730000000003</v>
      </c>
      <c r="M216" s="118">
        <v>41788.74</v>
      </c>
      <c r="N216" s="118">
        <v>41788.74</v>
      </c>
      <c r="O216" s="116">
        <v>0</v>
      </c>
      <c r="P216" s="50">
        <f>SUM(P214:P215)</f>
        <v>0</v>
      </c>
    </row>
    <row r="217" spans="1:16" x14ac:dyDescent="0.2">
      <c r="A217" s="262">
        <f t="shared" si="46"/>
        <v>8</v>
      </c>
      <c r="B217" s="46" t="s">
        <v>100</v>
      </c>
      <c r="C217" s="48">
        <v>107365.57</v>
      </c>
      <c r="D217" s="57">
        <v>80000</v>
      </c>
      <c r="E217" s="99">
        <f t="shared" ref="E217:E235" si="47">G217/D217</f>
        <v>1.35</v>
      </c>
      <c r="F217" s="57">
        <v>71824.28</v>
      </c>
      <c r="G217" s="117">
        <v>108000</v>
      </c>
      <c r="H217" s="117">
        <v>108000</v>
      </c>
      <c r="I217" s="117">
        <v>108000</v>
      </c>
      <c r="J217" s="117">
        <v>108000</v>
      </c>
      <c r="K217" s="127">
        <v>91559.58</v>
      </c>
      <c r="L217" s="239">
        <v>113215.78</v>
      </c>
      <c r="M217" s="118">
        <v>107000</v>
      </c>
      <c r="N217" s="118">
        <v>120000</v>
      </c>
      <c r="O217" s="116">
        <f t="shared" ref="O217:O234" si="48">N217/L217</f>
        <v>1.0599229188722632</v>
      </c>
    </row>
    <row r="218" spans="1:16" ht="13.5" thickBot="1" x14ac:dyDescent="0.25">
      <c r="A218" s="265">
        <v>9</v>
      </c>
      <c r="B218" s="89" t="s">
        <v>182</v>
      </c>
      <c r="C218" s="73">
        <v>197491.31</v>
      </c>
      <c r="D218" s="62">
        <v>82000</v>
      </c>
      <c r="E218" s="100">
        <f t="shared" si="47"/>
        <v>1</v>
      </c>
      <c r="F218" s="62">
        <v>82489.259999999995</v>
      </c>
      <c r="G218" s="150">
        <v>82000</v>
      </c>
      <c r="H218" s="150">
        <v>82000</v>
      </c>
      <c r="I218" s="150">
        <v>82000</v>
      </c>
      <c r="J218" s="150">
        <v>82000</v>
      </c>
      <c r="K218" s="154">
        <v>50015.49</v>
      </c>
      <c r="L218" s="241">
        <v>62475.21</v>
      </c>
      <c r="M218" s="141">
        <v>82000</v>
      </c>
      <c r="N218" s="141">
        <v>82000</v>
      </c>
      <c r="O218" s="124">
        <f t="shared" si="48"/>
        <v>1.3125205981700583</v>
      </c>
    </row>
    <row r="219" spans="1:16" ht="13.5" thickBot="1" x14ac:dyDescent="0.25">
      <c r="A219" s="263" t="s">
        <v>291</v>
      </c>
      <c r="B219" s="87" t="s">
        <v>300</v>
      </c>
      <c r="C219" s="70">
        <f>SUM(C220:C221)</f>
        <v>15560994.040000001</v>
      </c>
      <c r="D219" s="70">
        <f>SUM(D220:D221)</f>
        <v>13446000</v>
      </c>
      <c r="E219" s="101">
        <f t="shared" si="47"/>
        <v>0.99657890822549455</v>
      </c>
      <c r="F219" s="70">
        <f t="shared" ref="F219:K219" si="49">SUM(F220:F221)</f>
        <v>13574748.91</v>
      </c>
      <c r="G219" s="155">
        <f t="shared" si="49"/>
        <v>13400000</v>
      </c>
      <c r="H219" s="155">
        <f t="shared" si="49"/>
        <v>13400000</v>
      </c>
      <c r="I219" s="155">
        <f t="shared" si="49"/>
        <v>12800000</v>
      </c>
      <c r="J219" s="155">
        <f t="shared" si="49"/>
        <v>12800000</v>
      </c>
      <c r="K219" s="155">
        <f t="shared" si="49"/>
        <v>10911065.17</v>
      </c>
      <c r="L219" s="252">
        <f t="shared" ref="L219:M219" si="50">SUM(L220:L221)</f>
        <v>13147627.220000001</v>
      </c>
      <c r="M219" s="156">
        <f t="shared" si="50"/>
        <v>13750000</v>
      </c>
      <c r="N219" s="156">
        <f t="shared" ref="N219" si="51">SUM(N220:N221)</f>
        <v>13750000</v>
      </c>
      <c r="O219" s="101">
        <f t="shared" si="48"/>
        <v>1.0458160830026941</v>
      </c>
    </row>
    <row r="220" spans="1:16" x14ac:dyDescent="0.2">
      <c r="A220" s="264">
        <v>1</v>
      </c>
      <c r="B220" s="88" t="s">
        <v>12</v>
      </c>
      <c r="C220" s="72">
        <v>13356612.9</v>
      </c>
      <c r="D220" s="61">
        <v>11764000</v>
      </c>
      <c r="E220" s="103">
        <f t="shared" si="47"/>
        <v>0.97755865351921112</v>
      </c>
      <c r="F220" s="61">
        <v>11651919.039999999</v>
      </c>
      <c r="G220" s="143">
        <v>11500000</v>
      </c>
      <c r="H220" s="143">
        <v>11500000</v>
      </c>
      <c r="I220" s="120">
        <v>11000000</v>
      </c>
      <c r="J220" s="120">
        <v>11000000</v>
      </c>
      <c r="K220" s="120">
        <v>9364817.9700000007</v>
      </c>
      <c r="L220" s="240">
        <v>11284613.720000001</v>
      </c>
      <c r="M220" s="122">
        <v>11800000</v>
      </c>
      <c r="N220" s="122">
        <v>11800000</v>
      </c>
      <c r="O220" s="116">
        <f t="shared" si="48"/>
        <v>1.0456715925585089</v>
      </c>
      <c r="P220" s="50">
        <v>7304514.1500000004</v>
      </c>
    </row>
    <row r="221" spans="1:16" ht="13.5" thickBot="1" x14ac:dyDescent="0.25">
      <c r="A221" s="265">
        <v>2</v>
      </c>
      <c r="B221" s="89" t="s">
        <v>79</v>
      </c>
      <c r="C221" s="73">
        <v>2204381.14</v>
      </c>
      <c r="D221" s="62">
        <v>1682000</v>
      </c>
      <c r="E221" s="100">
        <f t="shared" si="47"/>
        <v>1.1296076099881094</v>
      </c>
      <c r="F221" s="62">
        <v>1922829.87</v>
      </c>
      <c r="G221" s="143">
        <v>1900000</v>
      </c>
      <c r="H221" s="143">
        <v>1900000</v>
      </c>
      <c r="I221" s="123">
        <v>1800000</v>
      </c>
      <c r="J221" s="123">
        <v>1800000</v>
      </c>
      <c r="K221" s="123">
        <v>1546247.2</v>
      </c>
      <c r="L221" s="241">
        <v>1863013.5</v>
      </c>
      <c r="M221" s="141">
        <v>1950000</v>
      </c>
      <c r="N221" s="141">
        <v>1950000</v>
      </c>
      <c r="O221" s="124">
        <f t="shared" si="48"/>
        <v>1.0466912880663506</v>
      </c>
      <c r="P221" s="50">
        <v>2060303.82</v>
      </c>
    </row>
    <row r="222" spans="1:16" ht="13.5" thickBot="1" x14ac:dyDescent="0.25">
      <c r="A222" s="263" t="s">
        <v>292</v>
      </c>
      <c r="B222" s="87" t="s">
        <v>301</v>
      </c>
      <c r="C222" s="60">
        <f>SUM(C223:C224)</f>
        <v>313642.78999999998</v>
      </c>
      <c r="D222" s="60">
        <f>SUM(D223:D224)</f>
        <v>430000</v>
      </c>
      <c r="E222" s="101">
        <f t="shared" si="47"/>
        <v>1.1279069767441861</v>
      </c>
      <c r="F222" s="60">
        <f t="shared" ref="F222:K222" si="52">SUM(F223:F224)</f>
        <v>546635.6</v>
      </c>
      <c r="G222" s="125">
        <f t="shared" si="52"/>
        <v>485000</v>
      </c>
      <c r="H222" s="125">
        <f t="shared" si="52"/>
        <v>385000</v>
      </c>
      <c r="I222" s="125">
        <f t="shared" si="52"/>
        <v>375000</v>
      </c>
      <c r="J222" s="125">
        <f t="shared" si="52"/>
        <v>375000</v>
      </c>
      <c r="K222" s="125">
        <f t="shared" si="52"/>
        <v>249719.59</v>
      </c>
      <c r="L222" s="253">
        <f t="shared" ref="L222:M222" si="53">SUM(L223:L224)</f>
        <v>322816.49</v>
      </c>
      <c r="M222" s="126">
        <f t="shared" si="53"/>
        <v>305000</v>
      </c>
      <c r="N222" s="126">
        <f t="shared" ref="N222" si="54">SUM(N223:N224)</f>
        <v>305000</v>
      </c>
      <c r="O222" s="101">
        <f t="shared" si="48"/>
        <v>0.9448092320190955</v>
      </c>
      <c r="P222" s="50">
        <f>SUM(P220:P221)</f>
        <v>9364817.9700000007</v>
      </c>
    </row>
    <row r="223" spans="1:16" x14ac:dyDescent="0.2">
      <c r="A223" s="264">
        <v>1</v>
      </c>
      <c r="B223" s="88" t="s">
        <v>81</v>
      </c>
      <c r="C223" s="72">
        <v>262542.65999999997</v>
      </c>
      <c r="D223" s="61">
        <v>400000</v>
      </c>
      <c r="E223" s="103">
        <f t="shared" si="47"/>
        <v>1.125</v>
      </c>
      <c r="F223" s="61">
        <v>508666.73</v>
      </c>
      <c r="G223" s="112">
        <v>450000</v>
      </c>
      <c r="H223" s="135">
        <v>350000</v>
      </c>
      <c r="I223" s="138">
        <v>350000</v>
      </c>
      <c r="J223" s="138">
        <v>350000</v>
      </c>
      <c r="K223" s="113">
        <v>249685.99</v>
      </c>
      <c r="L223" s="240">
        <v>322597.11</v>
      </c>
      <c r="M223" s="122">
        <v>300000</v>
      </c>
      <c r="N223" s="122">
        <v>300000</v>
      </c>
      <c r="O223" s="116">
        <f t="shared" si="48"/>
        <v>0.9299525342926972</v>
      </c>
    </row>
    <row r="224" spans="1:16" ht="13.5" thickBot="1" x14ac:dyDescent="0.25">
      <c r="A224" s="265">
        <v>2</v>
      </c>
      <c r="B224" s="89" t="s">
        <v>90</v>
      </c>
      <c r="C224" s="73">
        <v>51100.13</v>
      </c>
      <c r="D224" s="62">
        <v>30000</v>
      </c>
      <c r="E224" s="100">
        <f t="shared" si="47"/>
        <v>1.1666666666666667</v>
      </c>
      <c r="F224" s="62">
        <v>37968.870000000003</v>
      </c>
      <c r="G224" s="150">
        <v>35000</v>
      </c>
      <c r="H224" s="150">
        <v>35000</v>
      </c>
      <c r="I224" s="129">
        <v>25000</v>
      </c>
      <c r="J224" s="129">
        <v>25000</v>
      </c>
      <c r="K224" s="129">
        <v>33.6</v>
      </c>
      <c r="L224" s="241">
        <v>219.38</v>
      </c>
      <c r="M224" s="141">
        <v>5000</v>
      </c>
      <c r="N224" s="141">
        <v>5000</v>
      </c>
      <c r="O224" s="124">
        <f t="shared" si="48"/>
        <v>22.791503327559486</v>
      </c>
      <c r="P224" s="50">
        <v>13147627.220000001</v>
      </c>
    </row>
    <row r="225" spans="1:16" ht="13.5" thickBot="1" x14ac:dyDescent="0.25">
      <c r="A225" s="263" t="s">
        <v>293</v>
      </c>
      <c r="B225" s="87" t="s">
        <v>302</v>
      </c>
      <c r="C225" s="60">
        <f>SUM(C226:C230)</f>
        <v>572056.02</v>
      </c>
      <c r="D225" s="60">
        <f>SUM(D226:D230)</f>
        <v>150000</v>
      </c>
      <c r="E225" s="101">
        <f t="shared" si="47"/>
        <v>1.3466666666666667</v>
      </c>
      <c r="F225" s="60">
        <f t="shared" ref="F225:K225" si="55">SUM(F226:F230)</f>
        <v>364825.58</v>
      </c>
      <c r="G225" s="125">
        <f t="shared" si="55"/>
        <v>202000</v>
      </c>
      <c r="H225" s="125">
        <f t="shared" si="55"/>
        <v>202000</v>
      </c>
      <c r="I225" s="125">
        <f t="shared" si="55"/>
        <v>212000</v>
      </c>
      <c r="J225" s="125">
        <f t="shared" si="55"/>
        <v>212000</v>
      </c>
      <c r="K225" s="125">
        <f t="shared" si="55"/>
        <v>853236.16</v>
      </c>
      <c r="L225" s="253">
        <f>SUM(L226:L230)</f>
        <v>909275.93</v>
      </c>
      <c r="M225" s="126">
        <f t="shared" ref="M225" si="56">SUM(M226:M230)</f>
        <v>942000</v>
      </c>
      <c r="N225" s="126">
        <f t="shared" ref="N225" si="57">SUM(N226:N230)</f>
        <v>242000</v>
      </c>
      <c r="O225" s="101">
        <f t="shared" si="48"/>
        <v>0.2661458332015893</v>
      </c>
      <c r="P225" s="50">
        <f>-L221</f>
        <v>-1863013.5</v>
      </c>
    </row>
    <row r="226" spans="1:16" x14ac:dyDescent="0.2">
      <c r="A226" s="264">
        <v>1</v>
      </c>
      <c r="B226" s="88" t="s">
        <v>243</v>
      </c>
      <c r="C226" s="72">
        <v>18145.47</v>
      </c>
      <c r="D226" s="61">
        <v>8000</v>
      </c>
      <c r="E226" s="103">
        <f t="shared" si="47"/>
        <v>1.25</v>
      </c>
      <c r="F226" s="61">
        <v>8515</v>
      </c>
      <c r="G226" s="112">
        <v>10000</v>
      </c>
      <c r="H226" s="112">
        <v>10000</v>
      </c>
      <c r="I226" s="113">
        <v>10000</v>
      </c>
      <c r="J226" s="113">
        <v>10000</v>
      </c>
      <c r="K226" s="113">
        <v>0</v>
      </c>
      <c r="L226" s="249">
        <v>18038</v>
      </c>
      <c r="M226" s="122">
        <v>10000</v>
      </c>
      <c r="N226" s="122">
        <v>10000</v>
      </c>
      <c r="O226" s="116">
        <f t="shared" si="48"/>
        <v>0.55438518682780791</v>
      </c>
      <c r="P226" s="50">
        <f>SUM(P224:P225)</f>
        <v>11284613.720000001</v>
      </c>
    </row>
    <row r="227" spans="1:16" x14ac:dyDescent="0.2">
      <c r="A227" s="262">
        <v>2</v>
      </c>
      <c r="B227" s="46" t="s">
        <v>260</v>
      </c>
      <c r="C227" s="48">
        <v>43693.75</v>
      </c>
      <c r="D227" s="57">
        <v>10000</v>
      </c>
      <c r="E227" s="99">
        <f t="shared" si="47"/>
        <v>1</v>
      </c>
      <c r="F227" s="57">
        <v>37300</v>
      </c>
      <c r="G227" s="117">
        <v>10000</v>
      </c>
      <c r="H227" s="117">
        <v>10000</v>
      </c>
      <c r="I227" s="113">
        <v>10000</v>
      </c>
      <c r="J227" s="113">
        <v>10000</v>
      </c>
      <c r="K227" s="113">
        <v>68044.009999999995</v>
      </c>
      <c r="L227" s="246">
        <v>68044.009999999995</v>
      </c>
      <c r="M227" s="118">
        <v>40000</v>
      </c>
      <c r="N227" s="118">
        <v>40000</v>
      </c>
      <c r="O227" s="116">
        <f t="shared" si="48"/>
        <v>0.58785483101304592</v>
      </c>
    </row>
    <row r="228" spans="1:16" x14ac:dyDescent="0.2">
      <c r="A228" s="262">
        <v>3</v>
      </c>
      <c r="B228" s="46" t="s">
        <v>275</v>
      </c>
      <c r="C228" s="48">
        <v>20279.61</v>
      </c>
      <c r="D228" s="57">
        <v>80000</v>
      </c>
      <c r="E228" s="99">
        <f t="shared" si="47"/>
        <v>1</v>
      </c>
      <c r="F228" s="57">
        <v>84319.13</v>
      </c>
      <c r="G228" s="117">
        <v>80000</v>
      </c>
      <c r="H228" s="117">
        <v>80000</v>
      </c>
      <c r="I228" s="113">
        <v>90000</v>
      </c>
      <c r="J228" s="113">
        <v>90000</v>
      </c>
      <c r="K228" s="113">
        <v>98269.02</v>
      </c>
      <c r="L228" s="163">
        <v>103430.02</v>
      </c>
      <c r="M228" s="118">
        <v>90000</v>
      </c>
      <c r="N228" s="118">
        <v>90000</v>
      </c>
      <c r="O228" s="116">
        <f t="shared" si="48"/>
        <v>0.87015355889905077</v>
      </c>
      <c r="P228" s="50">
        <v>14900</v>
      </c>
    </row>
    <row r="229" spans="1:16" x14ac:dyDescent="0.2">
      <c r="A229" s="262">
        <v>4</v>
      </c>
      <c r="B229" s="46" t="s">
        <v>244</v>
      </c>
      <c r="C229" s="48">
        <v>0</v>
      </c>
      <c r="D229" s="57">
        <v>2000</v>
      </c>
      <c r="E229" s="99">
        <f t="shared" si="47"/>
        <v>1</v>
      </c>
      <c r="F229" s="57">
        <v>101274.31</v>
      </c>
      <c r="G229" s="117">
        <v>2000</v>
      </c>
      <c r="H229" s="117">
        <v>2000</v>
      </c>
      <c r="I229" s="113">
        <v>2000</v>
      </c>
      <c r="J229" s="113">
        <v>2000</v>
      </c>
      <c r="K229" s="113">
        <v>9770</v>
      </c>
      <c r="L229" s="246">
        <v>9770</v>
      </c>
      <c r="M229" s="118">
        <v>2000</v>
      </c>
      <c r="N229" s="118">
        <v>2000</v>
      </c>
      <c r="O229" s="116">
        <f t="shared" si="48"/>
        <v>0.20470829068577279</v>
      </c>
      <c r="P229" s="50">
        <v>14369.46</v>
      </c>
    </row>
    <row r="230" spans="1:16" ht="13.5" thickBot="1" x14ac:dyDescent="0.25">
      <c r="A230" s="265">
        <v>5</v>
      </c>
      <c r="B230" s="89" t="s">
        <v>203</v>
      </c>
      <c r="C230" s="73">
        <v>489937.19</v>
      </c>
      <c r="D230" s="73">
        <v>50000</v>
      </c>
      <c r="E230" s="100">
        <f t="shared" si="47"/>
        <v>2</v>
      </c>
      <c r="F230" s="73">
        <v>133417.14000000001</v>
      </c>
      <c r="G230" s="150">
        <v>100000</v>
      </c>
      <c r="H230" s="150">
        <v>100000</v>
      </c>
      <c r="I230" s="129">
        <v>100000</v>
      </c>
      <c r="J230" s="129">
        <v>100000</v>
      </c>
      <c r="K230" s="129">
        <v>677153.13</v>
      </c>
      <c r="L230" s="251">
        <v>709993.9</v>
      </c>
      <c r="M230" s="151">
        <v>800000</v>
      </c>
      <c r="N230" s="151">
        <v>100000</v>
      </c>
      <c r="O230" s="124">
        <f t="shared" si="48"/>
        <v>0.14084628051029735</v>
      </c>
      <c r="P230" s="50">
        <v>8056.64</v>
      </c>
    </row>
    <row r="231" spans="1:16" s="90" customFormat="1" ht="13.5" thickBot="1" x14ac:dyDescent="0.25">
      <c r="A231" s="263" t="s">
        <v>294</v>
      </c>
      <c r="B231" s="87" t="s">
        <v>303</v>
      </c>
      <c r="C231" s="70">
        <f>+C232</f>
        <v>489931</v>
      </c>
      <c r="D231" s="70">
        <f>+D232</f>
        <v>300000</v>
      </c>
      <c r="E231" s="105">
        <f t="shared" si="47"/>
        <v>1.3333333333333333</v>
      </c>
      <c r="F231" s="70">
        <f t="shared" ref="F231:N231" si="58">+F232</f>
        <v>552380.28</v>
      </c>
      <c r="G231" s="134">
        <f t="shared" si="58"/>
        <v>400000</v>
      </c>
      <c r="H231" s="134">
        <f t="shared" si="58"/>
        <v>250000</v>
      </c>
      <c r="I231" s="134">
        <f t="shared" si="58"/>
        <v>250000</v>
      </c>
      <c r="J231" s="134">
        <f t="shared" si="58"/>
        <v>250000</v>
      </c>
      <c r="K231" s="134">
        <f t="shared" si="58"/>
        <v>0</v>
      </c>
      <c r="L231" s="248">
        <f t="shared" si="58"/>
        <v>542783.13</v>
      </c>
      <c r="M231" s="142">
        <f t="shared" si="58"/>
        <v>500000</v>
      </c>
      <c r="N231" s="142">
        <f t="shared" si="58"/>
        <v>500000</v>
      </c>
      <c r="O231" s="105">
        <f t="shared" si="48"/>
        <v>0.9211782245332496</v>
      </c>
      <c r="P231" s="106">
        <f>SUM(P228:P230)</f>
        <v>37326.1</v>
      </c>
    </row>
    <row r="232" spans="1:16" ht="13.5" thickBot="1" x14ac:dyDescent="0.25">
      <c r="A232" s="266">
        <v>1</v>
      </c>
      <c r="B232" s="92" t="s">
        <v>120</v>
      </c>
      <c r="C232" s="74">
        <v>489931</v>
      </c>
      <c r="D232" s="63">
        <v>300000</v>
      </c>
      <c r="E232" s="104">
        <f t="shared" si="47"/>
        <v>1.3333333333333333</v>
      </c>
      <c r="F232" s="63">
        <v>552380.28</v>
      </c>
      <c r="G232" s="157">
        <v>400000</v>
      </c>
      <c r="H232" s="157">
        <v>250000</v>
      </c>
      <c r="I232" s="129">
        <v>250000</v>
      </c>
      <c r="J232" s="129">
        <v>250000</v>
      </c>
      <c r="K232" s="129">
        <v>0</v>
      </c>
      <c r="L232" s="254">
        <v>542783.13</v>
      </c>
      <c r="M232" s="130">
        <v>500000</v>
      </c>
      <c r="N232" s="130">
        <v>500000</v>
      </c>
      <c r="O232" s="124">
        <f t="shared" si="48"/>
        <v>0.9211782245332496</v>
      </c>
      <c r="P232" s="50">
        <v>28643.99</v>
      </c>
    </row>
    <row r="233" spans="1:16" ht="13.5" thickBot="1" x14ac:dyDescent="0.25">
      <c r="A233" s="263" t="s">
        <v>295</v>
      </c>
      <c r="B233" s="87" t="s">
        <v>71</v>
      </c>
      <c r="C233" s="60">
        <f>SUM(C55)</f>
        <v>32527155.890000001</v>
      </c>
      <c r="D233" s="60">
        <f>SUM(D55)</f>
        <v>27484489.194000002</v>
      </c>
      <c r="E233" s="101">
        <f t="shared" si="47"/>
        <v>1.0286594668156306</v>
      </c>
      <c r="F233" s="60">
        <f t="shared" ref="F233:N233" si="59">SUM(F55)</f>
        <v>27781979.479999997</v>
      </c>
      <c r="G233" s="125">
        <f t="shared" si="59"/>
        <v>28272180</v>
      </c>
      <c r="H233" s="125">
        <f t="shared" si="59"/>
        <v>27098180</v>
      </c>
      <c r="I233" s="125">
        <f t="shared" si="59"/>
        <v>26670000</v>
      </c>
      <c r="J233" s="125">
        <f t="shared" si="59"/>
        <v>26770000</v>
      </c>
      <c r="K233" s="125">
        <f t="shared" si="59"/>
        <v>25164797.43</v>
      </c>
      <c r="L233" s="255">
        <f t="shared" si="59"/>
        <v>28754429.960000001</v>
      </c>
      <c r="M233" s="126">
        <f t="shared" si="59"/>
        <v>30434500</v>
      </c>
      <c r="N233" s="126">
        <f t="shared" si="59"/>
        <v>30499266.57</v>
      </c>
      <c r="O233" s="101">
        <f t="shared" si="48"/>
        <v>1.0606806190359963</v>
      </c>
      <c r="P233" s="50">
        <v>39400.019999999997</v>
      </c>
    </row>
    <row r="234" spans="1:16" ht="13.5" thickBot="1" x14ac:dyDescent="0.25">
      <c r="A234" s="263" t="s">
        <v>295</v>
      </c>
      <c r="B234" s="87" t="s">
        <v>157</v>
      </c>
      <c r="C234" s="60">
        <f>+C70+C107+C149+C187+C195+C205+C209+C219+C222+C225+C231</f>
        <v>30862379.445999999</v>
      </c>
      <c r="D234" s="60">
        <f>D70+D107+D149+D187+D195+D205+D209+D219+D222+D225+D231</f>
        <v>27442680</v>
      </c>
      <c r="E234" s="101">
        <f t="shared" si="47"/>
        <v>1.0149767442538411</v>
      </c>
      <c r="F234" s="60">
        <f>SUM(F231,F225,F222,F219,F209,F205,F195,F187,F149,F107,F70)</f>
        <v>29445240.479999997</v>
      </c>
      <c r="G234" s="125">
        <f t="shared" ref="G234:M234" si="60">G70+G107+G149+G187+G195+G205+G209+G219+G222+G225+G231</f>
        <v>27853682</v>
      </c>
      <c r="H234" s="125">
        <f t="shared" si="60"/>
        <v>27088682</v>
      </c>
      <c r="I234" s="125">
        <f t="shared" si="60"/>
        <v>26536876</v>
      </c>
      <c r="J234" s="125">
        <f t="shared" si="60"/>
        <v>26734876</v>
      </c>
      <c r="K234" s="125">
        <f t="shared" si="60"/>
        <v>22972975.450000003</v>
      </c>
      <c r="L234" s="256">
        <f t="shared" si="60"/>
        <v>29173740.34</v>
      </c>
      <c r="M234" s="158">
        <f t="shared" si="60"/>
        <v>29784032.740000002</v>
      </c>
      <c r="N234" s="158">
        <f t="shared" ref="N234" si="61">N70+N107+N149+N187+N195+N205+N209+N219+N222+N225+N231</f>
        <v>29831337.740000002</v>
      </c>
      <c r="O234" s="101">
        <f t="shared" si="48"/>
        <v>1.0225407298596667</v>
      </c>
      <c r="P234" s="50">
        <f>SUM(P232:P233)</f>
        <v>68044.009999999995</v>
      </c>
    </row>
    <row r="235" spans="1:16" ht="13.5" thickBot="1" x14ac:dyDescent="0.25">
      <c r="A235" s="279" t="s">
        <v>296</v>
      </c>
      <c r="B235" s="93" t="s">
        <v>101</v>
      </c>
      <c r="C235" s="75">
        <f>+C233-C234</f>
        <v>1664776.444000002</v>
      </c>
      <c r="D235" s="75">
        <f>+D233-D234</f>
        <v>41809.194000001997</v>
      </c>
      <c r="E235" s="102">
        <f t="shared" si="47"/>
        <v>10.009712217843282</v>
      </c>
      <c r="F235" s="75">
        <f t="shared" ref="F235:K235" si="62">+F233-F234</f>
        <v>-1663261</v>
      </c>
      <c r="G235" s="159">
        <f t="shared" si="62"/>
        <v>418498</v>
      </c>
      <c r="H235" s="159">
        <f t="shared" si="62"/>
        <v>9498</v>
      </c>
      <c r="I235" s="159">
        <f t="shared" si="62"/>
        <v>133124</v>
      </c>
      <c r="J235" s="159">
        <f t="shared" si="62"/>
        <v>35124</v>
      </c>
      <c r="K235" s="159">
        <f t="shared" si="62"/>
        <v>2191821.9799999967</v>
      </c>
      <c r="L235" s="257">
        <f t="shared" ref="L235:M235" si="63">+L233-L234</f>
        <v>-419310.37999999896</v>
      </c>
      <c r="M235" s="159">
        <f t="shared" si="63"/>
        <v>650467.25999999791</v>
      </c>
      <c r="N235" s="159">
        <f t="shared" ref="N235" si="64">+N233-N234</f>
        <v>667928.82999999821</v>
      </c>
      <c r="O235" s="101"/>
    </row>
    <row r="236" spans="1:16" x14ac:dyDescent="0.2">
      <c r="A236" s="280"/>
      <c r="B236" s="95"/>
      <c r="C236" s="68"/>
      <c r="D236" s="68"/>
      <c r="E236" s="164"/>
      <c r="F236" s="68"/>
      <c r="G236" s="166"/>
      <c r="H236" s="166"/>
      <c r="I236" s="166"/>
      <c r="J236" s="166"/>
      <c r="K236" s="166"/>
      <c r="L236" s="68"/>
      <c r="M236" s="166"/>
      <c r="N236" s="166"/>
      <c r="O236" s="164"/>
    </row>
    <row r="237" spans="1:16" x14ac:dyDescent="0.2">
      <c r="A237" s="280"/>
      <c r="B237" s="95"/>
      <c r="C237" s="68"/>
      <c r="D237" s="68"/>
      <c r="E237" s="164"/>
      <c r="F237" s="68"/>
      <c r="G237" s="166"/>
      <c r="H237" s="166"/>
      <c r="I237" s="166"/>
      <c r="J237" s="166"/>
      <c r="K237" s="166"/>
      <c r="L237" s="68"/>
      <c r="M237" s="166"/>
      <c r="N237" s="166"/>
      <c r="O237" s="164"/>
    </row>
    <row r="238" spans="1:16" x14ac:dyDescent="0.2">
      <c r="A238" s="280"/>
      <c r="B238" s="95"/>
      <c r="C238" s="68"/>
      <c r="D238" s="68"/>
      <c r="E238" s="164"/>
      <c r="F238" s="68"/>
      <c r="G238" s="166"/>
      <c r="H238" s="166"/>
      <c r="I238" s="166"/>
      <c r="J238" s="166"/>
      <c r="K238" s="166"/>
      <c r="L238" s="68"/>
      <c r="M238" s="166"/>
      <c r="N238" s="166"/>
      <c r="O238" s="164"/>
    </row>
    <row r="239" spans="1:16" x14ac:dyDescent="0.2">
      <c r="A239" s="280"/>
      <c r="B239" s="95"/>
      <c r="C239" s="68"/>
      <c r="D239" s="68"/>
      <c r="E239" s="164"/>
      <c r="F239" s="68"/>
      <c r="G239" s="166"/>
      <c r="H239" s="166"/>
      <c r="I239" s="166"/>
      <c r="J239" s="166"/>
      <c r="K239" s="166"/>
      <c r="L239" s="68"/>
      <c r="M239" s="166"/>
      <c r="N239" s="166"/>
      <c r="O239" s="164"/>
    </row>
    <row r="240" spans="1:16" x14ac:dyDescent="0.2">
      <c r="A240" s="280"/>
      <c r="B240" s="95"/>
      <c r="C240" s="68"/>
      <c r="D240" s="68"/>
      <c r="E240" s="164"/>
      <c r="F240" s="68"/>
      <c r="G240" s="166"/>
      <c r="H240" s="166"/>
      <c r="I240" s="166"/>
      <c r="J240" s="166"/>
      <c r="K240" s="166"/>
      <c r="L240" s="68"/>
      <c r="M240" s="166"/>
      <c r="N240" s="166"/>
      <c r="O240" s="164"/>
    </row>
    <row r="241" spans="1:15" x14ac:dyDescent="0.2">
      <c r="A241" s="280"/>
      <c r="B241" s="95"/>
      <c r="C241" s="68"/>
      <c r="D241" s="68"/>
      <c r="E241" s="164"/>
      <c r="F241" s="68"/>
      <c r="G241" s="166"/>
      <c r="H241" s="166"/>
      <c r="I241" s="166"/>
      <c r="J241" s="166"/>
      <c r="K241" s="166"/>
      <c r="L241" s="68"/>
      <c r="M241" s="166"/>
      <c r="N241" s="166"/>
      <c r="O241" s="164"/>
    </row>
    <row r="242" spans="1:15" x14ac:dyDescent="0.2">
      <c r="A242" s="280"/>
      <c r="B242" s="95"/>
      <c r="C242" s="68"/>
      <c r="D242" s="68"/>
      <c r="E242" s="164"/>
      <c r="F242" s="68"/>
      <c r="G242" s="166"/>
      <c r="H242" s="166"/>
      <c r="I242" s="166"/>
      <c r="J242" s="166"/>
      <c r="K242" s="166"/>
      <c r="L242" s="68"/>
      <c r="M242" s="166"/>
      <c r="N242" s="166"/>
      <c r="O242" s="164"/>
    </row>
    <row r="243" spans="1:15" x14ac:dyDescent="0.2">
      <c r="A243" s="280"/>
      <c r="B243" s="95"/>
      <c r="C243" s="68"/>
      <c r="D243" s="68"/>
      <c r="E243" s="164"/>
      <c r="F243" s="68"/>
      <c r="G243" s="166"/>
      <c r="H243" s="166"/>
      <c r="I243" s="166"/>
      <c r="J243" s="166"/>
      <c r="K243" s="166"/>
      <c r="L243" s="68"/>
      <c r="M243" s="166"/>
      <c r="N243" s="166"/>
      <c r="O243" s="164"/>
    </row>
    <row r="244" spans="1:15" x14ac:dyDescent="0.2">
      <c r="A244" s="280"/>
      <c r="B244" s="95"/>
      <c r="C244" s="68"/>
      <c r="D244" s="68"/>
      <c r="E244" s="164"/>
      <c r="F244" s="68"/>
      <c r="G244" s="166"/>
      <c r="H244" s="166"/>
      <c r="I244" s="166"/>
      <c r="J244" s="166"/>
      <c r="K244" s="166"/>
      <c r="L244" s="68"/>
      <c r="M244" s="166"/>
      <c r="N244" s="166"/>
      <c r="O244" s="164"/>
    </row>
    <row r="245" spans="1:15" x14ac:dyDescent="0.2">
      <c r="A245" s="280"/>
      <c r="B245" s="95"/>
      <c r="C245" s="68"/>
      <c r="D245" s="68"/>
      <c r="E245" s="164"/>
      <c r="F245" s="68"/>
      <c r="G245" s="166"/>
      <c r="H245" s="166"/>
      <c r="I245" s="166"/>
      <c r="J245" s="166"/>
      <c r="K245" s="166"/>
      <c r="L245" s="68"/>
      <c r="M245" s="166"/>
      <c r="N245" s="166"/>
      <c r="O245" s="164"/>
    </row>
    <row r="246" spans="1:15" x14ac:dyDescent="0.2">
      <c r="A246" s="280"/>
      <c r="B246" s="95"/>
      <c r="C246" s="68"/>
      <c r="D246" s="68"/>
      <c r="E246" s="164"/>
      <c r="F246" s="68"/>
      <c r="G246" s="166"/>
      <c r="H246" s="166"/>
      <c r="I246" s="166"/>
      <c r="J246" s="166"/>
      <c r="K246" s="166"/>
      <c r="L246" s="68"/>
      <c r="M246" s="166"/>
      <c r="N246" s="166"/>
      <c r="O246" s="164"/>
    </row>
    <row r="247" spans="1:15" x14ac:dyDescent="0.2">
      <c r="A247" s="280"/>
      <c r="B247" s="95"/>
      <c r="C247" s="68"/>
      <c r="D247" s="68"/>
      <c r="E247" s="164"/>
      <c r="F247" s="68"/>
      <c r="G247" s="166"/>
      <c r="H247" s="166"/>
      <c r="I247" s="166"/>
      <c r="J247" s="166"/>
      <c r="K247" s="166"/>
      <c r="L247" s="68"/>
      <c r="M247" s="166"/>
      <c r="N247" s="166"/>
      <c r="O247" s="164"/>
    </row>
    <row r="248" spans="1:15" x14ac:dyDescent="0.2">
      <c r="A248" s="280"/>
      <c r="B248" s="95"/>
      <c r="C248" s="68"/>
      <c r="D248" s="68"/>
      <c r="E248" s="164"/>
      <c r="F248" s="68"/>
      <c r="G248" s="166"/>
      <c r="H248" s="166"/>
      <c r="I248" s="166"/>
      <c r="J248" s="166"/>
      <c r="K248" s="166"/>
      <c r="L248" s="68"/>
      <c r="M248" s="166"/>
      <c r="N248" s="166"/>
      <c r="O248" s="164"/>
    </row>
    <row r="249" spans="1:15" x14ac:dyDescent="0.2">
      <c r="A249" s="280"/>
      <c r="B249" s="95"/>
      <c r="C249" s="68"/>
      <c r="D249" s="68"/>
      <c r="E249" s="164"/>
      <c r="F249" s="68"/>
      <c r="G249" s="166"/>
      <c r="H249" s="166"/>
      <c r="I249" s="166"/>
      <c r="J249" s="166"/>
      <c r="K249" s="166"/>
      <c r="L249" s="68"/>
      <c r="M249" s="166"/>
      <c r="N249" s="166"/>
      <c r="O249" s="164"/>
    </row>
    <row r="250" spans="1:15" x14ac:dyDescent="0.2">
      <c r="A250" s="280"/>
      <c r="B250" s="95"/>
      <c r="C250" s="68"/>
      <c r="D250" s="68"/>
      <c r="E250" s="164"/>
      <c r="F250" s="68"/>
      <c r="G250" s="166"/>
      <c r="H250" s="166"/>
      <c r="I250" s="166"/>
      <c r="J250" s="166"/>
      <c r="K250" s="166"/>
      <c r="L250" s="68"/>
      <c r="M250" s="166"/>
      <c r="N250" s="166"/>
      <c r="O250" s="164"/>
    </row>
    <row r="251" spans="1:15" x14ac:dyDescent="0.2">
      <c r="A251" s="280"/>
      <c r="B251" s="95"/>
      <c r="C251" s="68"/>
      <c r="D251" s="68"/>
      <c r="E251" s="164"/>
      <c r="F251" s="68"/>
      <c r="G251" s="166"/>
      <c r="H251" s="166"/>
      <c r="I251" s="166"/>
      <c r="J251" s="166"/>
      <c r="K251" s="166"/>
      <c r="L251" s="68"/>
      <c r="M251" s="166"/>
      <c r="N251" s="166"/>
      <c r="O251" s="164"/>
    </row>
    <row r="252" spans="1:15" ht="13.5" thickBot="1" x14ac:dyDescent="0.25">
      <c r="A252" s="280"/>
      <c r="B252" s="95"/>
      <c r="C252" s="68"/>
      <c r="D252" s="68"/>
      <c r="E252" s="164"/>
      <c r="F252" s="68"/>
      <c r="G252" s="166"/>
      <c r="H252" s="166"/>
      <c r="I252" s="166"/>
      <c r="J252" s="166"/>
      <c r="K252" s="166"/>
      <c r="L252" s="68"/>
      <c r="M252" s="166"/>
      <c r="N252" s="166"/>
      <c r="O252" s="164"/>
    </row>
    <row r="253" spans="1:15" x14ac:dyDescent="0.2">
      <c r="A253" s="280"/>
      <c r="B253" s="95"/>
      <c r="C253" s="68"/>
      <c r="G253" s="131"/>
    </row>
    <row r="254" spans="1:15" ht="15" x14ac:dyDescent="0.25">
      <c r="A254" s="285" t="s">
        <v>304</v>
      </c>
      <c r="B254" s="286"/>
      <c r="C254" s="76"/>
      <c r="D254" s="71" t="s">
        <v>277</v>
      </c>
      <c r="E254" s="50"/>
      <c r="F254" s="178"/>
      <c r="G254" s="96"/>
      <c r="L254" s="71" t="s">
        <v>277</v>
      </c>
      <c r="M254" s="50"/>
      <c r="N254" s="50"/>
    </row>
    <row r="255" spans="1:15" ht="15" x14ac:dyDescent="0.25">
      <c r="A255" s="285" t="s">
        <v>323</v>
      </c>
      <c r="B255" s="286"/>
      <c r="C255" s="76"/>
      <c r="D255" s="71" t="s">
        <v>278</v>
      </c>
      <c r="E255" s="50"/>
      <c r="F255" s="178"/>
      <c r="G255" s="96"/>
      <c r="L255" s="71" t="s">
        <v>278</v>
      </c>
      <c r="M255" s="50"/>
      <c r="N255" s="50"/>
    </row>
    <row r="256" spans="1:15" ht="15" x14ac:dyDescent="0.25">
      <c r="A256" s="287" t="s">
        <v>311</v>
      </c>
      <c r="B256" s="286"/>
      <c r="C256" s="76"/>
      <c r="E256" s="50"/>
      <c r="F256" s="178"/>
      <c r="G256" s="96"/>
      <c r="M256" s="50"/>
      <c r="N256" s="50"/>
    </row>
    <row r="257" spans="1:14" ht="15" x14ac:dyDescent="0.25">
      <c r="A257" s="285"/>
      <c r="B257" s="286"/>
      <c r="C257" s="76"/>
      <c r="D257" s="179"/>
      <c r="E257" s="179"/>
      <c r="F257" s="178"/>
      <c r="G257" s="96"/>
      <c r="L257" s="179"/>
      <c r="M257" s="179"/>
      <c r="N257" s="224"/>
    </row>
    <row r="258" spans="1:14" ht="15" x14ac:dyDescent="0.2">
      <c r="A258" s="281"/>
      <c r="C258" s="180"/>
      <c r="E258" s="50"/>
      <c r="F258" s="178"/>
      <c r="G258" s="96"/>
      <c r="L258" s="76"/>
      <c r="M258" s="76"/>
      <c r="N258" s="76"/>
    </row>
  </sheetData>
  <mergeCells count="1">
    <mergeCell ref="A7:B7"/>
  </mergeCells>
  <phoneticPr fontId="17" type="noConversion"/>
  <pageMargins left="0.78740157480314965" right="0" top="0.55118110236220474" bottom="0.94488188976377963" header="0.31496062992125984" footer="0.31496062992125984"/>
  <pageSetup paperSize="9" scale="80" orientation="portrait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2022-02-18T13:56:35Z</cp:lastPrinted>
  <dcterms:created xsi:type="dcterms:W3CDTF">2011-10-12T06:43:57Z</dcterms:created>
  <dcterms:modified xsi:type="dcterms:W3CDTF">2022-02-18T13:57:10Z</dcterms:modified>
</cp:coreProperties>
</file>