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barada\Desktop\finacije izvješće\"/>
    </mc:Choice>
  </mc:AlternateContent>
  <xr:revisionPtr revIDLastSave="0" documentId="13_ncr:1_{ED737184-801F-4BCE-8BB7-12F14534A5F7}" xr6:coauthVersionLast="47" xr6:coauthVersionMax="47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definedNames>
    <definedName name="_xlnm._FilterDatabase" localSheetId="1" hidden="1">Sheet1!$B$1:$B$235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D39" i="4"/>
  <c r="D45" i="4"/>
  <c r="D6" i="4" s="1"/>
  <c r="D52" i="4" s="1"/>
  <c r="D230" i="4" s="1"/>
  <c r="D232" i="4" s="1"/>
  <c r="D47" i="4"/>
  <c r="D67" i="4"/>
  <c r="D66" i="4" s="1"/>
  <c r="D104" i="4"/>
  <c r="D146" i="4"/>
  <c r="D184" i="4"/>
  <c r="D192" i="4"/>
  <c r="D202" i="4"/>
  <c r="D206" i="4"/>
  <c r="D216" i="4"/>
  <c r="D219" i="4"/>
  <c r="D222" i="4"/>
  <c r="D228" i="4"/>
  <c r="D231" i="4"/>
  <c r="E219" i="4"/>
  <c r="E222" i="4"/>
  <c r="E228" i="4"/>
  <c r="E202" i="4"/>
  <c r="E206" i="4"/>
  <c r="H9" i="4"/>
  <c r="H229" i="4"/>
  <c r="H227" i="4"/>
  <c r="H226" i="4"/>
  <c r="H225" i="4"/>
  <c r="H224" i="4"/>
  <c r="H223" i="4"/>
  <c r="H221" i="4"/>
  <c r="H220" i="4"/>
  <c r="H218" i="4"/>
  <c r="H217" i="4"/>
  <c r="H215" i="4"/>
  <c r="H214" i="4"/>
  <c r="H212" i="4"/>
  <c r="H211" i="4"/>
  <c r="H210" i="4"/>
  <c r="H209" i="4"/>
  <c r="H208" i="4"/>
  <c r="H207" i="4"/>
  <c r="H205" i="4"/>
  <c r="H204" i="4"/>
  <c r="H201" i="4"/>
  <c r="H200" i="4"/>
  <c r="H199" i="4"/>
  <c r="H198" i="4"/>
  <c r="H197" i="4"/>
  <c r="H196" i="4"/>
  <c r="H195" i="4"/>
  <c r="H194" i="4"/>
  <c r="H193" i="4"/>
  <c r="H185" i="4"/>
  <c r="H183" i="4"/>
  <c r="H182" i="4"/>
  <c r="H181" i="4"/>
  <c r="H180" i="4"/>
  <c r="H179" i="4"/>
  <c r="H178" i="4"/>
  <c r="H177" i="4"/>
  <c r="H176" i="4"/>
  <c r="H175" i="4"/>
  <c r="H174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7" i="4"/>
  <c r="H145" i="4"/>
  <c r="H142" i="4"/>
  <c r="H130" i="4"/>
  <c r="H129" i="4"/>
  <c r="H128" i="4"/>
  <c r="H127" i="4"/>
  <c r="H126" i="4"/>
  <c r="H125" i="4"/>
  <c r="H124" i="4"/>
  <c r="H123" i="4"/>
  <c r="H122" i="4"/>
  <c r="H119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3" i="4"/>
  <c r="H102" i="4"/>
  <c r="H101" i="4"/>
  <c r="H100" i="4"/>
  <c r="H99" i="4"/>
  <c r="H98" i="4"/>
  <c r="H97" i="4"/>
  <c r="H96" i="4"/>
  <c r="H95" i="4"/>
  <c r="H94" i="4"/>
  <c r="H93" i="4"/>
  <c r="H91" i="4"/>
  <c r="H90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0" i="4"/>
  <c r="H69" i="4"/>
  <c r="H68" i="4"/>
  <c r="H51" i="4"/>
  <c r="H50" i="4"/>
  <c r="H49" i="4"/>
  <c r="H48" i="4"/>
  <c r="H46" i="4"/>
  <c r="H41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7" i="4"/>
  <c r="H16" i="4"/>
  <c r="H15" i="4"/>
  <c r="H14" i="4"/>
  <c r="H13" i="4"/>
  <c r="H12" i="4"/>
  <c r="H11" i="4"/>
  <c r="H10" i="4"/>
  <c r="H8" i="4"/>
  <c r="I83" i="4" l="1"/>
  <c r="I84" i="4" s="1"/>
  <c r="I86" i="4"/>
  <c r="I89" i="4"/>
  <c r="I96" i="4"/>
  <c r="I97" i="4"/>
  <c r="I101" i="4"/>
  <c r="I104" i="4"/>
  <c r="I109" i="4"/>
  <c r="I113" i="4"/>
  <c r="I118" i="4"/>
  <c r="I122" i="4"/>
  <c r="I126" i="4"/>
  <c r="I130" i="4"/>
  <c r="I134" i="4"/>
  <c r="I137" i="4"/>
  <c r="I149" i="4"/>
  <c r="I153" i="4"/>
  <c r="I158" i="4"/>
  <c r="I162" i="4"/>
  <c r="I166" i="4"/>
  <c r="I179" i="4"/>
  <c r="I180" i="4" s="1"/>
  <c r="I183" i="4"/>
  <c r="I193" i="4"/>
  <c r="I196" i="4"/>
  <c r="I201" i="4"/>
  <c r="I203" i="4"/>
  <c r="I209" i="4"/>
  <c r="I219" i="4"/>
  <c r="I222" i="4"/>
  <c r="I223" i="4" s="1"/>
  <c r="I228" i="4"/>
  <c r="I231" i="4"/>
  <c r="E104" i="4"/>
  <c r="I127" i="4" l="1"/>
  <c r="I92" i="4"/>
  <c r="I90" i="4"/>
  <c r="I85" i="4"/>
  <c r="E67" i="4" l="1"/>
  <c r="G228" i="4"/>
  <c r="G222" i="4"/>
  <c r="G219" i="4"/>
  <c r="G216" i="4"/>
  <c r="G206" i="4"/>
  <c r="G202" i="4"/>
  <c r="G192" i="4"/>
  <c r="G184" i="4"/>
  <c r="G146" i="4"/>
  <c r="G104" i="4"/>
  <c r="G67" i="4"/>
  <c r="G47" i="4"/>
  <c r="G45" i="4"/>
  <c r="G39" i="4"/>
  <c r="G7" i="4"/>
  <c r="I68" i="4" l="1"/>
  <c r="G231" i="4"/>
  <c r="G66" i="4"/>
  <c r="G6" i="4"/>
  <c r="K185" i="4"/>
  <c r="E184" i="4"/>
  <c r="G52" i="4" l="1"/>
  <c r="G230" i="4" s="1"/>
  <c r="G232" i="4" s="1"/>
  <c r="E18" i="4" l="1"/>
  <c r="E7" i="4" s="1"/>
  <c r="F228" i="4"/>
  <c r="F222" i="4"/>
  <c r="F219" i="4"/>
  <c r="F216" i="4"/>
  <c r="F206" i="4"/>
  <c r="F202" i="4"/>
  <c r="F192" i="4"/>
  <c r="F184" i="4"/>
  <c r="F146" i="4"/>
  <c r="F104" i="4"/>
  <c r="F67" i="4"/>
  <c r="F47" i="4"/>
  <c r="F45" i="4"/>
  <c r="F39" i="4"/>
  <c r="F7" i="4"/>
  <c r="E216" i="4"/>
  <c r="I212" i="4"/>
  <c r="I213" i="4" s="1"/>
  <c r="E192" i="4"/>
  <c r="E146" i="4"/>
  <c r="E47" i="4"/>
  <c r="E45" i="4"/>
  <c r="E39" i="4"/>
  <c r="E6" i="4" l="1"/>
  <c r="I143" i="4"/>
  <c r="I169" i="4"/>
  <c r="E66" i="4"/>
  <c r="F6" i="4"/>
  <c r="F231" i="4"/>
  <c r="F66" i="4"/>
  <c r="E231" i="4"/>
  <c r="F52" i="4" l="1"/>
  <c r="E52" i="4" l="1"/>
  <c r="F230" i="4"/>
  <c r="E230" i="4" l="1"/>
  <c r="F232" i="4"/>
  <c r="C191" i="4"/>
  <c r="H191" i="4" s="1"/>
  <c r="C190" i="4"/>
  <c r="H190" i="4" s="1"/>
  <c r="C189" i="4"/>
  <c r="H189" i="4" s="1"/>
  <c r="C188" i="4"/>
  <c r="H188" i="4" s="1"/>
  <c r="C187" i="4"/>
  <c r="H187" i="4" s="1"/>
  <c r="C186" i="4"/>
  <c r="H186" i="4" s="1"/>
  <c r="C44" i="4"/>
  <c r="H44" i="4" s="1"/>
  <c r="C43" i="4"/>
  <c r="H43" i="4" s="1"/>
  <c r="E232" i="4" l="1"/>
  <c r="C47" i="4" l="1"/>
  <c r="H47" i="4" s="1"/>
  <c r="C39" i="4"/>
  <c r="H39" i="4" s="1"/>
  <c r="C45" i="4"/>
  <c r="H45" i="4" s="1"/>
  <c r="C219" i="4" l="1"/>
  <c r="H219" i="4" s="1"/>
  <c r="C228" i="4"/>
  <c r="H228" i="4" s="1"/>
  <c r="C206" i="4"/>
  <c r="H206" i="4" s="1"/>
  <c r="C202" i="4"/>
  <c r="H202" i="4" s="1"/>
  <c r="C192" i="4"/>
  <c r="H192" i="4" s="1"/>
  <c r="C184" i="4"/>
  <c r="H184" i="4" s="1"/>
  <c r="C146" i="4"/>
  <c r="H146" i="4" s="1"/>
  <c r="C104" i="4"/>
  <c r="H104" i="4" s="1"/>
  <c r="C67" i="4"/>
  <c r="H67" i="4" s="1"/>
  <c r="C216" i="4"/>
  <c r="H216" i="4" s="1"/>
  <c r="C7" i="4"/>
  <c r="H7" i="4" s="1"/>
  <c r="C6" i="4" l="1"/>
  <c r="H6" i="4" s="1"/>
  <c r="C52" i="4" l="1"/>
  <c r="H52" i="4" s="1"/>
  <c r="C222" i="4" l="1"/>
  <c r="H222" i="4" s="1"/>
  <c r="C66" i="4" l="1"/>
  <c r="H66" i="4" s="1"/>
  <c r="C231" i="4"/>
  <c r="H231" i="4" s="1"/>
  <c r="C230" i="4"/>
  <c r="H230" i="4" s="1"/>
  <c r="C232" i="4" l="1"/>
  <c r="A208" i="4" l="1"/>
  <c r="A209" i="4" s="1"/>
  <c r="A210" i="4" s="1"/>
  <c r="A211" i="4" s="1"/>
  <c r="A212" i="4" s="1"/>
  <c r="A213" i="4" s="1"/>
  <c r="A214" i="4" s="1"/>
  <c r="N7" i="1" l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 l="1"/>
  <c r="K65" i="1"/>
  <c r="N36" i="1"/>
  <c r="N65" i="1" l="1"/>
</calcChain>
</file>

<file path=xl/sharedStrings.xml><?xml version="1.0" encoding="utf-8"?>
<sst xmlns="http://schemas.openxmlformats.org/spreadsheetml/2006/main" count="333" uniqueCount="314">
  <si>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</si>
  <si>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</si>
  <si>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</si>
  <si>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</si>
  <si>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</si>
  <si>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</si>
  <si>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</si>
  <si>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</si>
  <si>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</si>
  <si>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</si>
  <si>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</si>
  <si>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</si>
  <si>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</si>
  <si>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</si>
  <si>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</si>
  <si>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</si>
  <si>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</si>
  <si>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</si>
  <si>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</si>
  <si>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</si>
  <si>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</si>
  <si>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</si>
  <si>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</si>
  <si>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</si>
  <si>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</si>
  <si>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</si>
  <si>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</si>
  <si>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</si>
  <si>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</si>
  <si>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</si>
  <si>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</si>
  <si>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</si>
  <si>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</si>
  <si>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</si>
  <si>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</si>
  <si>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</si>
  <si>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</si>
  <si>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</si>
  <si>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</si>
  <si>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</si>
  <si>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</si>
  <si>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</si>
  <si>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</si>
  <si>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</si>
  <si>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</si>
  <si>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</si>
  <si>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</si>
  <si>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</si>
  <si>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</si>
  <si>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</si>
  <si>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</si>
  <si>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</si>
  <si>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</si>
  <si>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</si>
  <si>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</si>
  <si>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</si>
  <si>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</si>
  <si>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</si>
  <si>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</si>
  <si>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</si>
  <si>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</si>
  <si>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</si>
  <si>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</si>
  <si>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</si>
  <si>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</si>
  <si>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</si>
  <si>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</si>
  <si>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</si>
  <si>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</si>
  <si>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</si>
  <si>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</si>
  <si>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UKUPNI PRIHODI</t>
  </si>
  <si>
    <t>Elektromaterijal</t>
  </si>
  <si>
    <t>MATERIJALNI TROŠKOVI: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</si>
  <si>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</si>
  <si>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</si>
  <si>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</si>
  <si>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</si>
  <si>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</si>
  <si>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</si>
  <si>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</si>
  <si>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</si>
  <si>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Prihodi od parkinga</t>
  </si>
  <si>
    <t>Prihodi od tržnice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</si>
  <si>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</si>
  <si>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</si>
  <si>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</si>
  <si>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</si>
  <si>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</si>
  <si>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</si>
  <si>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</si>
  <si>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</si>
  <si>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</si>
  <si>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</si>
  <si>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UKUPNI PRIHODI POSLOVANJA:</t>
  </si>
  <si>
    <t>RASHODI POSLOVANJA:</t>
  </si>
  <si>
    <t>PRIHODI POSLOVANJA:</t>
  </si>
  <si>
    <t>Biljni i sadni materijal</t>
  </si>
  <si>
    <t>Vodoinstalacijski materijal</t>
  </si>
  <si>
    <t>Električna energija -opskrba</t>
  </si>
  <si>
    <t>Naknade članovima nadzornog odbora</t>
  </si>
  <si>
    <t>DOBITAK/(-)GUBITAK</t>
  </si>
  <si>
    <t>PLAN RASHODA 2013.g.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</si>
  <si>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</si>
  <si>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</si>
  <si>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</si>
  <si>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</si>
  <si>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</si>
  <si>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</si>
  <si>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</si>
  <si>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 za čišćenje</t>
  </si>
  <si>
    <t>Građevinski materijal - KAMENI AGREGAT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</si>
  <si>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</si>
  <si>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</si>
  <si>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</si>
  <si>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</si>
  <si>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Prihodi od dotacija, darova i subvencije</t>
  </si>
  <si>
    <t>Zbrinjavanje životinjskih nusproizvoda</t>
  </si>
  <si>
    <t xml:space="preserve">Amortizacija </t>
  </si>
  <si>
    <t xml:space="preserve">Prihodi  ostalo  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</si>
  <si>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</si>
  <si>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</si>
  <si>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</si>
  <si>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</si>
  <si>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</si>
  <si>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</si>
  <si>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</si>
  <si>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</si>
  <si>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</si>
  <si>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Prihodi od deponija+zemlja iz iskopa</t>
  </si>
  <si>
    <t>Geodetske usluge</t>
  </si>
  <si>
    <t>Uredski materijal i toneri</t>
  </si>
  <si>
    <t>Vrećice za otpad</t>
  </si>
  <si>
    <t xml:space="preserve">Otpis autoguma /autogume </t>
  </si>
  <si>
    <t>Rezervni dijelovi za strojeve /pile, traktore,trav./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</si>
  <si>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</si>
  <si>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</si>
  <si>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</si>
  <si>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</si>
  <si>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</si>
  <si>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</si>
  <si>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</si>
  <si>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</si>
  <si>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</si>
  <si>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</si>
  <si>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Usluge održavanja software-a  PAUK-RING</t>
  </si>
  <si>
    <t>Usluge održavanja sustava Wastecontrol</t>
  </si>
  <si>
    <t>Usluge održavanja software-a - PARKIS RAO</t>
  </si>
  <si>
    <t>Usluge blagdansko ukrašavanje</t>
  </si>
  <si>
    <t xml:space="preserve">Radio oprema  </t>
  </si>
  <si>
    <t>NAKNADE TROŠKOVA RADNIKA I OST.MAT.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</si>
  <si>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</si>
  <si>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</si>
  <si>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</si>
  <si>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</si>
  <si>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</si>
  <si>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</si>
  <si>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</si>
  <si>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</si>
  <si>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</si>
  <si>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</si>
  <si>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</si>
  <si>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Usluge reklame i promidžbe</t>
  </si>
  <si>
    <t>Usluge rovokopača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</si>
  <si>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</si>
  <si>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</si>
  <si>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</si>
  <si>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</si>
  <si>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</si>
  <si>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</si>
  <si>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 xml:space="preserve">Prihodi od groblja ( održavanje) </t>
  </si>
  <si>
    <t>Prihodi od najma</t>
  </si>
  <si>
    <t>Prihod od čistača EX - Brodotrogira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</si>
  <si>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</si>
  <si>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</si>
  <si>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</si>
  <si>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</si>
  <si>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</si>
  <si>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12</t>
  </si>
  <si>
    <t>13</t>
  </si>
  <si>
    <t>18</t>
  </si>
  <si>
    <t>Koncesijska naknada - LUČKA UPRAVA</t>
  </si>
  <si>
    <t>Ugovori o djelu,honorari i nakn. Sudskim vještacima</t>
  </si>
  <si>
    <t>Naknada za zapošljavanje osoba sa invaliditetom</t>
  </si>
  <si>
    <t>Usluga zbrinjavanje građ.i glom.otpada</t>
  </si>
  <si>
    <t>Intelektulane usluge</t>
  </si>
  <si>
    <t>Boje, lakovi,razređivači i sitni potrošni materijal</t>
  </si>
  <si>
    <t>Gnojiva ,zaštitna sredstva i ostala poljooprema</t>
  </si>
  <si>
    <t>Najam pisača i kuvertirke LASER</t>
  </si>
  <si>
    <t xml:space="preserve">Auto dijelovi </t>
  </si>
  <si>
    <t>Električna energija -mrežarina</t>
  </si>
  <si>
    <t>Usluge fiskalne blagajne-mreža office 365</t>
  </si>
  <si>
    <t xml:space="preserve">Božična drvca </t>
  </si>
  <si>
    <t xml:space="preserve">Prihodi od prikupljanja komunalnog otpada  </t>
  </si>
  <si>
    <t>Aluminijska bravarija</t>
  </si>
  <si>
    <t>Troškovi zaštite okoliša</t>
  </si>
  <si>
    <t>19</t>
  </si>
  <si>
    <t xml:space="preserve">Najam opreme za nadzor vozila </t>
  </si>
  <si>
    <t xml:space="preserve">Usluge  obrade taho listića </t>
  </si>
  <si>
    <t>Prihodi od lučkih djelatnosti -ostalo</t>
  </si>
  <si>
    <t>Uređenje lokacije oko kontejnera Soline</t>
  </si>
  <si>
    <t>Usluge zaštite objekata</t>
  </si>
  <si>
    <t>Prihodi od izrade grobnica</t>
  </si>
  <si>
    <t>Otpisana potraživanja</t>
  </si>
  <si>
    <t>Usluge održavanja sustava -dojavni sus.ST L.</t>
  </si>
  <si>
    <t>Ostale nagrade zaposlenima Uskrs,Božić, radni rezultati</t>
  </si>
  <si>
    <t>Naknade za usluge banaka i usl.za plat.promet ijavni bilj.</t>
  </si>
  <si>
    <t>Radovi izgradnje ogradnog i potpornog zida u Planom</t>
  </si>
  <si>
    <t xml:space="preserve">Deratizacija i dezinsekcija </t>
  </si>
  <si>
    <t>Usluga ispitivanja elektroinstalacija</t>
  </si>
  <si>
    <t>Usluga izrade projektne dokumentacije u Planom</t>
  </si>
  <si>
    <t>Prihod od ukidanja rezerviranja za otpremnine</t>
  </si>
  <si>
    <t>Klupe</t>
  </si>
  <si>
    <t>Usluge odvoza i zbrinjavanja otpadnih voda</t>
  </si>
  <si>
    <t>Najamnine i zakupnine zgrade</t>
  </si>
  <si>
    <t>Veterinarske usluge pristojba za kontrolu hrane  T i R</t>
  </si>
  <si>
    <t xml:space="preserve">Usluge održavanja sustava  M.parking </t>
  </si>
  <si>
    <t xml:space="preserve">Tehnički i periodički pregled vozila </t>
  </si>
  <si>
    <t xml:space="preserve">Usluge servisa vozila </t>
  </si>
  <si>
    <t>Naknada za upravljanje i korištenje grad. parkirališta</t>
  </si>
  <si>
    <t>Troškovi izrade horiz. signalizacije na parkiralištima</t>
  </si>
  <si>
    <t>Rezerviranja za otpremnine</t>
  </si>
  <si>
    <t>Rezerviranja za neiskorišteni godišnji odmor</t>
  </si>
  <si>
    <t>Rezerviranja za započete sudske sporove</t>
  </si>
  <si>
    <t xml:space="preserve">Materijali -razno </t>
  </si>
  <si>
    <t>Otpremnine za mirovinu</t>
  </si>
  <si>
    <t xml:space="preserve"> PRIHODI OD REZERVIRANJA:</t>
  </si>
  <si>
    <t>Usluga izrade elaborata restruktuiranja</t>
  </si>
  <si>
    <t>Kante za otpad</t>
  </si>
  <si>
    <t>Prometni znakovi</t>
  </si>
  <si>
    <t>Uspornici za kolnik</t>
  </si>
  <si>
    <t>Alati i potrošni materijal</t>
  </si>
  <si>
    <t>Usluga odvoza i zbrinjavanja ambalažnog otpada</t>
  </si>
  <si>
    <t>Uređenje prostorija na tržnici i ribarnici</t>
  </si>
  <si>
    <t>Usluga nadogradnje parkirališta</t>
  </si>
  <si>
    <t>Prihodi od reciklažnog dvorišta</t>
  </si>
  <si>
    <t xml:space="preserve">Uklanjanje objekta  ex kuglana I faza </t>
  </si>
  <si>
    <t>Usluga zbrinjavanja otpada iz recikl dvorišta</t>
  </si>
  <si>
    <t>Prihodi od TUŠ-eva,AUTOMATA ZA VODU</t>
  </si>
  <si>
    <t xml:space="preserve">Prihodi od državnih potpora </t>
  </si>
  <si>
    <t>Naknada za korištenje  vlastitog auta</t>
  </si>
  <si>
    <t>Manjkovi , gubitak od prodaje imovine</t>
  </si>
  <si>
    <t>Kazne, penali, naknade štete, sudske presude</t>
  </si>
  <si>
    <t>Usluge pravnog savjetov.(Žaja, Ivančić, Blaslov)</t>
  </si>
  <si>
    <t>Usluge odvjetnika za zastu.(Sušac,Krka , Sučević)</t>
  </si>
  <si>
    <t>Premije osiguranja vozila, imovine i djelatnika.</t>
  </si>
  <si>
    <t>Ostale komunalne usluge</t>
  </si>
  <si>
    <t>Otpis obveza (za avanse,  i sl.) i viškovi</t>
  </si>
  <si>
    <t>Usluga izrade ulične rasvjete na Drveniku V.</t>
  </si>
  <si>
    <t>Usluga iskopa i betoniranje kanala na tržnici</t>
  </si>
  <si>
    <t>Usluge ugradnje polupodezemnih spremnika</t>
  </si>
  <si>
    <t xml:space="preserve">Usluga iskopa i polaganja kabelskog kanala </t>
  </si>
  <si>
    <t>Troškovi renta car</t>
  </si>
  <si>
    <t>Usluge servisa i rezervni dijelovi sustava parking</t>
  </si>
  <si>
    <t>Tekuće održavanje RAZNO</t>
  </si>
  <si>
    <t>Komunalne usluge-deponij ispitivanja</t>
  </si>
  <si>
    <t>Usluge održavanja sustava  AXIOM,</t>
  </si>
  <si>
    <t>Najamnine i zakupnine</t>
  </si>
  <si>
    <t>Neotpisana vrije otuđ.i rash.im., darovanja</t>
  </si>
  <si>
    <t>POZICIJA PLANA</t>
  </si>
  <si>
    <t xml:space="preserve"> PLAN 2021.g.</t>
  </si>
  <si>
    <t>PLAN ZA 2022.g.</t>
  </si>
  <si>
    <t xml:space="preserve">do 30.6.2022. po starom cjeniku a od 01.07.2022. novi cjenik , povećanje 35,71 % </t>
  </si>
  <si>
    <t xml:space="preserve">Prihodi od ukid. Rezer. i napl. šteta </t>
  </si>
  <si>
    <t>Najam za komunalno vozilo</t>
  </si>
  <si>
    <t xml:space="preserve">Najam za opremu </t>
  </si>
  <si>
    <t>Usluge održavanja sustava za fiskalizaciju</t>
  </si>
  <si>
    <t>Radovi na postavljanju javne rasvjete</t>
  </si>
  <si>
    <t>Troškovi nabave  materijala i robe</t>
  </si>
  <si>
    <t>1.-10./2021.</t>
  </si>
  <si>
    <t>I.</t>
  </si>
  <si>
    <t>II.</t>
  </si>
  <si>
    <t>V.</t>
  </si>
  <si>
    <t>III.</t>
  </si>
  <si>
    <t>IV.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</si>
  <si>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</si>
  <si>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</si>
  <si>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</si>
  <si>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</si>
  <si>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</si>
  <si>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</si>
  <si>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</si>
  <si>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</si>
  <si>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</si>
  <si>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</si>
  <si>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</si>
  <si>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</si>
  <si>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XIX.</t>
  </si>
  <si>
    <t>TROŠKOVI AMORTIZACIJE:</t>
  </si>
  <si>
    <t xml:space="preserve">REZERVIRANJA TROŠKOVA </t>
  </si>
  <si>
    <t>OSTALI TROŠKOVI:</t>
  </si>
  <si>
    <t>TROŠKOVI OSOBLJA</t>
  </si>
  <si>
    <t xml:space="preserve">FINANCIJSKI RASHODI </t>
  </si>
  <si>
    <t>IZVANREDNI RASHODI</t>
  </si>
  <si>
    <t>VRIJEDNOSNO USKLAĐ.POTRAŽIVANJA</t>
  </si>
  <si>
    <t>Prihodi od Gradskog radija</t>
  </si>
  <si>
    <t>Prihodi od groblja (UKOPI,prijenos vlas.)</t>
  </si>
  <si>
    <t xml:space="preserve">Prihodi  od održavnja JPP  </t>
  </si>
  <si>
    <t>OSTVARENO 2021.g.</t>
  </si>
  <si>
    <t>Prihodi od ukidanja rezer za neisk GO</t>
  </si>
  <si>
    <t>Prihodi od kamata, teč razl.,biljež.nakn</t>
  </si>
  <si>
    <t>1. IZMJENA PLANA ZA 2022.g.</t>
  </si>
  <si>
    <t>Prihodi prodaje opreme, robe i dr.</t>
  </si>
  <si>
    <t xml:space="preserve"> %  1. IZMJ.         PLAN           2022. / OSTV.  2021.          </t>
  </si>
  <si>
    <t xml:space="preserve"> OSTVARENO 2021.g.</t>
  </si>
  <si>
    <t>Usluga zdravstvenog testiranja djelatnika</t>
  </si>
  <si>
    <t>Usluga zbrinJAvanja stabala na lokaciji Soline</t>
  </si>
  <si>
    <t>Usluge održavanje sustava evidncije sak.otp</t>
  </si>
  <si>
    <t xml:space="preserve">Uređenje lokacije Plano </t>
  </si>
  <si>
    <t xml:space="preserve"> %  OSTV.           2021. /PLAN 2021.          </t>
  </si>
  <si>
    <t>FINACIJSKI PLAN SA REALIZACIJOM ZA 2021. GODINU</t>
  </si>
  <si>
    <t>Rukovoditelj sektora zajedničkih poslova</t>
  </si>
  <si>
    <t>Tomislav Barada</t>
  </si>
  <si>
    <t>Trogir, 20.05.2022.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</si>
</sst>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</font>
    <font>
      <sz val="10"/>
      <name val="Calibri"/>
      <family val="2"/>
    </font>
    <font>
      <sz val="8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7" fillId="0" borderId="0"/>
  </cellStyleXfs>
  <cellXfs count="21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4" fontId="4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4" fontId="4" fillId="0" borderId="2" xfId="0" applyNumberFormat="1" applyFont="1" applyBorder="1"/>
    <xf numFmtId="0" fontId="4" fillId="0" borderId="2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Border="1"/>
    <xf numFmtId="4" fontId="4" fillId="0" borderId="6" xfId="0" applyNumberFormat="1" applyFont="1" applyBorder="1"/>
    <xf numFmtId="4" fontId="6" fillId="0" borderId="7" xfId="0" applyNumberFormat="1" applyFont="1" applyBorder="1"/>
    <xf numFmtId="4" fontId="4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4" fontId="8" fillId="0" borderId="7" xfId="0" applyNumberFormat="1" applyFont="1" applyBorder="1"/>
    <xf numFmtId="4" fontId="8" fillId="0" borderId="9" xfId="0" applyNumberFormat="1" applyFont="1" applyBorder="1"/>
    <xf numFmtId="4" fontId="8" fillId="0" borderId="15" xfId="0" applyNumberFormat="1" applyFont="1" applyBorder="1"/>
    <xf numFmtId="4" fontId="8" fillId="0" borderId="12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4" fontId="6" fillId="0" borderId="20" xfId="0" applyNumberFormat="1" applyFont="1" applyBorder="1"/>
    <xf numFmtId="0" fontId="10" fillId="2" borderId="2" xfId="0" applyFont="1" applyFill="1" applyBorder="1"/>
    <xf numFmtId="4" fontId="10" fillId="2" borderId="2" xfId="0" applyNumberFormat="1" applyFont="1" applyFill="1" applyBorder="1"/>
    <xf numFmtId="0" fontId="10" fillId="2" borderId="0" xfId="0" applyFont="1" applyFill="1" applyAlignment="1">
      <alignment horizontal="left"/>
    </xf>
    <xf numFmtId="4" fontId="10" fillId="2" borderId="0" xfId="0" applyNumberFormat="1" applyFont="1" applyFill="1"/>
    <xf numFmtId="4" fontId="9" fillId="2" borderId="11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/>
    <xf numFmtId="4" fontId="10" fillId="2" borderId="22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4" fontId="10" fillId="2" borderId="27" xfId="0" applyNumberFormat="1" applyFont="1" applyFill="1" applyBorder="1"/>
    <xf numFmtId="4" fontId="9" fillId="2" borderId="0" xfId="0" applyNumberFormat="1" applyFont="1" applyFill="1" applyBorder="1" applyAlignment="1"/>
    <xf numFmtId="4" fontId="10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left"/>
    </xf>
    <xf numFmtId="4" fontId="10" fillId="2" borderId="1" xfId="0" applyNumberFormat="1" applyFont="1" applyFill="1" applyBorder="1" applyAlignment="1">
      <alignment horizontal="left"/>
    </xf>
    <xf numFmtId="4" fontId="10" fillId="2" borderId="14" xfId="0" applyNumberFormat="1" applyFont="1" applyFill="1" applyBorder="1" applyAlignment="1">
      <alignment horizontal="left"/>
    </xf>
    <xf numFmtId="4" fontId="10" fillId="2" borderId="29" xfId="0" applyNumberFormat="1" applyFont="1" applyFill="1" applyBorder="1" applyAlignment="1">
      <alignment horizontal="left"/>
    </xf>
    <xf numFmtId="4" fontId="10" fillId="2" borderId="2" xfId="0" applyNumberFormat="1" applyFont="1" applyFill="1" applyBorder="1" applyAlignment="1">
      <alignment horizontal="left"/>
    </xf>
    <xf numFmtId="4" fontId="10" fillId="2" borderId="27" xfId="0" applyNumberFormat="1" applyFont="1" applyFill="1" applyBorder="1" applyAlignment="1">
      <alignment horizontal="left"/>
    </xf>
    <xf numFmtId="4" fontId="9" fillId="2" borderId="28" xfId="0" applyNumberFormat="1" applyFont="1" applyFill="1" applyBorder="1" applyAlignment="1">
      <alignment horizontal="left"/>
    </xf>
    <xf numFmtId="0" fontId="9" fillId="2" borderId="11" xfId="0" applyFont="1" applyFill="1" applyBorder="1"/>
    <xf numFmtId="0" fontId="10" fillId="2" borderId="22" xfId="0" applyFont="1" applyFill="1" applyBorder="1"/>
    <xf numFmtId="0" fontId="10" fillId="2" borderId="14" xfId="0" applyFont="1" applyFill="1" applyBorder="1"/>
    <xf numFmtId="0" fontId="9" fillId="2" borderId="0" xfId="0" applyFont="1" applyFill="1"/>
    <xf numFmtId="0" fontId="10" fillId="2" borderId="2" xfId="0" applyFont="1" applyFill="1" applyBorder="1" applyAlignment="1">
      <alignment horizontal="left" vertical="top"/>
    </xf>
    <xf numFmtId="0" fontId="10" fillId="2" borderId="1" xfId="0" applyFont="1" applyFill="1" applyBorder="1"/>
    <xf numFmtId="0" fontId="9" fillId="2" borderId="24" xfId="0" applyFont="1" applyFill="1" applyBorder="1"/>
    <xf numFmtId="0" fontId="10" fillId="2" borderId="0" xfId="0" applyFont="1" applyFill="1" applyBorder="1"/>
    <xf numFmtId="0" fontId="9" fillId="2" borderId="0" xfId="0" applyFont="1" applyFill="1" applyBorder="1"/>
    <xf numFmtId="10" fontId="11" fillId="2" borderId="17" xfId="0" applyNumberFormat="1" applyFont="1" applyFill="1" applyBorder="1"/>
    <xf numFmtId="10" fontId="12" fillId="2" borderId="17" xfId="0" applyNumberFormat="1" applyFont="1" applyFill="1" applyBorder="1"/>
    <xf numFmtId="4" fontId="9" fillId="2" borderId="0" xfId="0" applyNumberFormat="1" applyFont="1" applyFill="1"/>
    <xf numFmtId="4" fontId="9" fillId="2" borderId="0" xfId="0" applyNumberFormat="1" applyFont="1" applyFill="1" applyAlignment="1">
      <alignment horizontal="left"/>
    </xf>
    <xf numFmtId="4" fontId="12" fillId="2" borderId="0" xfId="0" applyNumberFormat="1" applyFont="1" applyFill="1"/>
    <xf numFmtId="10" fontId="12" fillId="2" borderId="0" xfId="0" applyNumberFormat="1" applyFont="1" applyFill="1"/>
    <xf numFmtId="4" fontId="12" fillId="2" borderId="25" xfId="0" applyNumberFormat="1" applyFont="1" applyFill="1" applyBorder="1" applyAlignment="1">
      <alignment horizontal="right"/>
    </xf>
    <xf numFmtId="4" fontId="12" fillId="2" borderId="35" xfId="0" applyNumberFormat="1" applyFont="1" applyFill="1" applyBorder="1" applyAlignment="1">
      <alignment horizontal="right"/>
    </xf>
    <xf numFmtId="4" fontId="14" fillId="0" borderId="2" xfId="2" applyNumberFormat="1" applyFont="1" applyBorder="1"/>
    <xf numFmtId="4" fontId="15" fillId="0" borderId="36" xfId="0" applyNumberFormat="1" applyFont="1" applyBorder="1"/>
    <xf numFmtId="10" fontId="12" fillId="2" borderId="32" xfId="0" applyNumberFormat="1" applyFont="1" applyFill="1" applyBorder="1"/>
    <xf numFmtId="4" fontId="12" fillId="2" borderId="9" xfId="0" applyNumberFormat="1" applyFont="1" applyFill="1" applyBorder="1" applyAlignment="1">
      <alignment horizontal="right"/>
    </xf>
    <xf numFmtId="4" fontId="15" fillId="0" borderId="4" xfId="0" applyNumberFormat="1" applyFont="1" applyBorder="1"/>
    <xf numFmtId="4" fontId="12" fillId="2" borderId="9" xfId="0" applyNumberFormat="1" applyFont="1" applyFill="1" applyBorder="1"/>
    <xf numFmtId="4" fontId="12" fillId="2" borderId="35" xfId="0" applyNumberFormat="1" applyFont="1" applyFill="1" applyBorder="1"/>
    <xf numFmtId="4" fontId="14" fillId="0" borderId="2" xfId="2" applyNumberFormat="1" applyFont="1" applyBorder="1" applyAlignment="1">
      <alignment wrapText="1"/>
    </xf>
    <xf numFmtId="4" fontId="15" fillId="0" borderId="32" xfId="0" applyNumberFormat="1" applyFont="1" applyBorder="1"/>
    <xf numFmtId="4" fontId="12" fillId="2" borderId="30" xfId="0" applyNumberFormat="1" applyFont="1" applyFill="1" applyBorder="1"/>
    <xf numFmtId="10" fontId="12" fillId="2" borderId="5" xfId="0" applyNumberFormat="1" applyFont="1" applyFill="1" applyBorder="1"/>
    <xf numFmtId="4" fontId="11" fillId="2" borderId="12" xfId="0" applyNumberFormat="1" applyFont="1" applyFill="1" applyBorder="1" applyAlignment="1"/>
    <xf numFmtId="4" fontId="11" fillId="2" borderId="17" xfId="0" applyNumberFormat="1" applyFont="1" applyFill="1" applyBorder="1" applyAlignment="1"/>
    <xf numFmtId="4" fontId="12" fillId="2" borderId="37" xfId="0" applyNumberFormat="1" applyFont="1" applyFill="1" applyBorder="1" applyAlignment="1">
      <alignment horizontal="right"/>
    </xf>
    <xf numFmtId="4" fontId="12" fillId="2" borderId="4" xfId="0" applyNumberFormat="1" applyFont="1" applyFill="1" applyBorder="1" applyAlignment="1">
      <alignment horizontal="right"/>
    </xf>
    <xf numFmtId="4" fontId="12" fillId="2" borderId="30" xfId="0" applyNumberFormat="1" applyFont="1" applyFill="1" applyBorder="1" applyAlignment="1">
      <alignment horizontal="right"/>
    </xf>
    <xf numFmtId="4" fontId="12" fillId="2" borderId="5" xfId="0" applyNumberFormat="1" applyFont="1" applyFill="1" applyBorder="1" applyAlignment="1">
      <alignment horizontal="right"/>
    </xf>
    <xf numFmtId="4" fontId="12" fillId="2" borderId="0" xfId="0" applyNumberFormat="1" applyFont="1" applyFill="1" applyBorder="1" applyAlignment="1">
      <alignment horizontal="right"/>
    </xf>
    <xf numFmtId="10" fontId="12" fillId="2" borderId="0" xfId="0" applyNumberFormat="1" applyFont="1" applyFill="1" applyBorder="1"/>
    <xf numFmtId="4" fontId="11" fillId="2" borderId="12" xfId="0" applyNumberFormat="1" applyFont="1" applyFill="1" applyBorder="1"/>
    <xf numFmtId="4" fontId="12" fillId="2" borderId="37" xfId="0" applyNumberFormat="1" applyFont="1" applyFill="1" applyBorder="1"/>
    <xf numFmtId="4" fontId="12" fillId="2" borderId="15" xfId="0" applyNumberFormat="1" applyFont="1" applyFill="1" applyBorder="1"/>
    <xf numFmtId="4" fontId="12" fillId="2" borderId="38" xfId="0" applyNumberFormat="1" applyFont="1" applyFill="1" applyBorder="1"/>
    <xf numFmtId="4" fontId="15" fillId="0" borderId="16" xfId="0" applyNumberFormat="1" applyFont="1" applyBorder="1"/>
    <xf numFmtId="4" fontId="11" fillId="2" borderId="17" xfId="0" applyNumberFormat="1" applyFont="1" applyFill="1" applyBorder="1"/>
    <xf numFmtId="4" fontId="12" fillId="2" borderId="25" xfId="0" applyNumberFormat="1" applyFont="1" applyFill="1" applyBorder="1"/>
    <xf numFmtId="4" fontId="11" fillId="2" borderId="37" xfId="0" applyNumberFormat="1" applyFont="1" applyFill="1" applyBorder="1"/>
    <xf numFmtId="4" fontId="12" fillId="3" borderId="37" xfId="0" applyNumberFormat="1" applyFont="1" applyFill="1" applyBorder="1"/>
    <xf numFmtId="4" fontId="12" fillId="3" borderId="35" xfId="0" applyNumberFormat="1" applyFont="1" applyFill="1" applyBorder="1"/>
    <xf numFmtId="4" fontId="12" fillId="2" borderId="32" xfId="0" applyNumberFormat="1" applyFont="1" applyFill="1" applyBorder="1"/>
    <xf numFmtId="4" fontId="12" fillId="2" borderId="15" xfId="0" applyNumberFormat="1" applyFont="1" applyFill="1" applyBorder="1" applyAlignment="1">
      <alignment horizontal="right"/>
    </xf>
    <xf numFmtId="4" fontId="12" fillId="2" borderId="16" xfId="0" applyNumberFormat="1" applyFont="1" applyFill="1" applyBorder="1" applyAlignment="1">
      <alignment horizontal="right"/>
    </xf>
    <xf numFmtId="4" fontId="12" fillId="3" borderId="30" xfId="0" applyNumberFormat="1" applyFont="1" applyFill="1" applyBorder="1"/>
    <xf numFmtId="4" fontId="12" fillId="2" borderId="38" xfId="0" applyNumberFormat="1" applyFont="1" applyFill="1" applyBorder="1" applyAlignment="1">
      <alignment horizontal="right"/>
    </xf>
    <xf numFmtId="4" fontId="16" fillId="2" borderId="12" xfId="0" applyNumberFormat="1" applyFont="1" applyFill="1" applyBorder="1"/>
    <xf numFmtId="4" fontId="16" fillId="2" borderId="17" xfId="0" applyNumberFormat="1" applyFont="1" applyFill="1" applyBorder="1"/>
    <xf numFmtId="4" fontId="12" fillId="2" borderId="7" xfId="0" applyNumberFormat="1" applyFont="1" applyFill="1" applyBorder="1" applyAlignment="1">
      <alignment horizontal="right"/>
    </xf>
    <xf numFmtId="4" fontId="11" fillId="2" borderId="33" xfId="0" applyNumberFormat="1" applyFont="1" applyFill="1" applyBorder="1" applyAlignment="1"/>
    <xf numFmtId="4" fontId="11" fillId="2" borderId="31" xfId="0" applyNumberFormat="1" applyFont="1" applyFill="1" applyBorder="1" applyAlignment="1"/>
    <xf numFmtId="4" fontId="10" fillId="2" borderId="35" xfId="0" applyNumberFormat="1" applyFont="1" applyFill="1" applyBorder="1"/>
    <xf numFmtId="4" fontId="10" fillId="2" borderId="35" xfId="0" applyNumberFormat="1" applyFont="1" applyFill="1" applyBorder="1" applyAlignment="1">
      <alignment horizontal="right"/>
    </xf>
    <xf numFmtId="10" fontId="11" fillId="2" borderId="0" xfId="0" applyNumberFormat="1" applyFont="1" applyFill="1" applyBorder="1"/>
    <xf numFmtId="4" fontId="11" fillId="2" borderId="28" xfId="0" applyNumberFormat="1" applyFont="1" applyFill="1" applyBorder="1" applyAlignment="1"/>
    <xf numFmtId="4" fontId="11" fillId="2" borderId="0" xfId="0" applyNumberFormat="1" applyFont="1" applyFill="1" applyBorder="1" applyAlignment="1"/>
    <xf numFmtId="4" fontId="9" fillId="2" borderId="0" xfId="0" applyNumberFormat="1" applyFont="1" applyFill="1" applyBorder="1" applyAlignment="1">
      <alignment horizontal="left"/>
    </xf>
    <xf numFmtId="4" fontId="17" fillId="2" borderId="10" xfId="0" applyNumberFormat="1" applyFont="1" applyFill="1" applyBorder="1" applyAlignment="1">
      <alignment horizontal="center" vertical="top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49" fontId="10" fillId="2" borderId="34" xfId="0" applyNumberFormat="1" applyFont="1" applyFill="1" applyBorder="1" applyAlignment="1">
      <alignment horizontal="center" vertical="center" wrapText="1"/>
    </xf>
    <xf numFmtId="49" fontId="10" fillId="3" borderId="34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/>
    <xf numFmtId="4" fontId="15" fillId="2" borderId="16" xfId="0" applyNumberFormat="1" applyFont="1" applyFill="1" applyBorder="1"/>
    <xf numFmtId="4" fontId="15" fillId="2" borderId="32" xfId="0" applyNumberFormat="1" applyFont="1" applyFill="1" applyBorder="1"/>
    <xf numFmtId="4" fontId="10" fillId="2" borderId="11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10" fontId="11" fillId="2" borderId="12" xfId="0" applyNumberFormat="1" applyFont="1" applyFill="1" applyBorder="1"/>
    <xf numFmtId="1" fontId="9" fillId="2" borderId="11" xfId="0" applyNumberFormat="1" applyFont="1" applyFill="1" applyBorder="1" applyAlignment="1">
      <alignment horizontal="left" vertical="center" wrapText="1"/>
    </xf>
    <xf numFmtId="4" fontId="11" fillId="2" borderId="11" xfId="0" applyNumberFormat="1" applyFont="1" applyFill="1" applyBorder="1" applyAlignment="1">
      <alignment vertical="center" wrapText="1"/>
    </xf>
    <xf numFmtId="4" fontId="10" fillId="2" borderId="22" xfId="0" applyNumberFormat="1" applyFont="1" applyFill="1" applyBorder="1" applyAlignment="1">
      <alignment horizontal="left"/>
    </xf>
    <xf numFmtId="4" fontId="12" fillId="2" borderId="22" xfId="0" applyNumberFormat="1" applyFont="1" applyFill="1" applyBorder="1" applyAlignment="1">
      <alignment horizontal="right"/>
    </xf>
    <xf numFmtId="4" fontId="15" fillId="0" borderId="29" xfId="0" applyNumberFormat="1" applyFont="1" applyBorder="1"/>
    <xf numFmtId="10" fontId="12" fillId="2" borderId="25" xfId="0" applyNumberFormat="1" applyFont="1" applyFill="1" applyBorder="1"/>
    <xf numFmtId="4" fontId="12" fillId="2" borderId="2" xfId="0" applyNumberFormat="1" applyFont="1" applyFill="1" applyBorder="1" applyAlignment="1">
      <alignment horizontal="right"/>
    </xf>
    <xf numFmtId="4" fontId="15" fillId="0" borderId="2" xfId="0" applyNumberFormat="1" applyFont="1" applyBorder="1"/>
    <xf numFmtId="4" fontId="12" fillId="2" borderId="2" xfId="0" applyNumberFormat="1" applyFont="1" applyFill="1" applyBorder="1"/>
    <xf numFmtId="4" fontId="12" fillId="2" borderId="22" xfId="0" applyNumberFormat="1" applyFont="1" applyFill="1" applyBorder="1"/>
    <xf numFmtId="4" fontId="15" fillId="2" borderId="2" xfId="0" applyNumberFormat="1" applyFont="1" applyFill="1" applyBorder="1"/>
    <xf numFmtId="4" fontId="12" fillId="2" borderId="27" xfId="0" applyNumberFormat="1" applyFont="1" applyFill="1" applyBorder="1"/>
    <xf numFmtId="4" fontId="12" fillId="2" borderId="1" xfId="0" applyNumberFormat="1" applyFont="1" applyFill="1" applyBorder="1"/>
    <xf numFmtId="10" fontId="12" fillId="2" borderId="7" xfId="0" applyNumberFormat="1" applyFont="1" applyFill="1" applyBorder="1"/>
    <xf numFmtId="4" fontId="11" fillId="2" borderId="11" xfId="0" applyNumberFormat="1" applyFont="1" applyFill="1" applyBorder="1" applyAlignment="1"/>
    <xf numFmtId="4" fontId="12" fillId="2" borderId="29" xfId="0" applyNumberFormat="1" applyFont="1" applyFill="1" applyBorder="1" applyAlignment="1">
      <alignment horizontal="right"/>
    </xf>
    <xf numFmtId="4" fontId="12" fillId="2" borderId="19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4" fontId="12" fillId="2" borderId="27" xfId="0" applyNumberFormat="1" applyFont="1" applyFill="1" applyBorder="1" applyAlignment="1">
      <alignment horizontal="right"/>
    </xf>
    <xf numFmtId="4" fontId="15" fillId="0" borderId="27" xfId="0" applyNumberFormat="1" applyFont="1" applyBorder="1"/>
    <xf numFmtId="4" fontId="9" fillId="3" borderId="1" xfId="0" applyNumberFormat="1" applyFont="1" applyFill="1" applyBorder="1" applyAlignment="1">
      <alignment horizontal="left" vertical="center"/>
    </xf>
    <xf numFmtId="4" fontId="11" fillId="3" borderId="19" xfId="0" applyNumberFormat="1" applyFont="1" applyFill="1" applyBorder="1" applyAlignment="1">
      <alignment horizontal="right" vertical="center"/>
    </xf>
    <xf numFmtId="10" fontId="11" fillId="3" borderId="12" xfId="0" applyNumberFormat="1" applyFont="1" applyFill="1" applyBorder="1" applyAlignment="1">
      <alignment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3" borderId="11" xfId="0" applyFont="1" applyFill="1" applyBorder="1" applyAlignment="1">
      <alignment vertical="center"/>
    </xf>
    <xf numFmtId="4" fontId="11" fillId="3" borderId="12" xfId="0" applyNumberFormat="1" applyFont="1" applyFill="1" applyBorder="1" applyAlignment="1">
      <alignment horizontal="right" vertical="center"/>
    </xf>
    <xf numFmtId="10" fontId="12" fillId="3" borderId="17" xfId="0" applyNumberFormat="1" applyFont="1" applyFill="1" applyBorder="1" applyAlignment="1">
      <alignment vertical="center"/>
    </xf>
    <xf numFmtId="4" fontId="10" fillId="2" borderId="0" xfId="0" applyNumberFormat="1" applyFont="1" applyFill="1" applyBorder="1"/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34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wrapText="1"/>
    </xf>
    <xf numFmtId="4" fontId="9" fillId="3" borderId="12" xfId="0" applyNumberFormat="1" applyFont="1" applyFill="1" applyBorder="1" applyAlignment="1">
      <alignment horizontal="right" vertical="center"/>
    </xf>
    <xf numFmtId="4" fontId="9" fillId="2" borderId="12" xfId="0" applyNumberFormat="1" applyFont="1" applyFill="1" applyBorder="1"/>
    <xf numFmtId="4" fontId="10" fillId="2" borderId="37" xfId="0" applyNumberFormat="1" applyFont="1" applyFill="1" applyBorder="1"/>
    <xf numFmtId="4" fontId="9" fillId="2" borderId="17" xfId="0" applyNumberFormat="1" applyFont="1" applyFill="1" applyBorder="1"/>
    <xf numFmtId="4" fontId="10" fillId="2" borderId="4" xfId="0" applyNumberFormat="1" applyFont="1" applyFill="1" applyBorder="1"/>
    <xf numFmtId="4" fontId="10" fillId="2" borderId="16" xfId="0" applyNumberFormat="1" applyFont="1" applyFill="1" applyBorder="1"/>
    <xf numFmtId="4" fontId="10" fillId="2" borderId="32" xfId="0" applyNumberFormat="1" applyFont="1" applyFill="1" applyBorder="1"/>
    <xf numFmtId="4" fontId="10" fillId="2" borderId="4" xfId="0" applyNumberFormat="1" applyFont="1" applyFill="1" applyBorder="1" applyAlignment="1">
      <alignment horizontal="right"/>
    </xf>
    <xf numFmtId="4" fontId="10" fillId="2" borderId="16" xfId="0" applyNumberFormat="1" applyFont="1" applyFill="1" applyBorder="1" applyAlignment="1">
      <alignment horizontal="right"/>
    </xf>
    <xf numFmtId="4" fontId="10" fillId="2" borderId="5" xfId="0" applyNumberFormat="1" applyFont="1" applyFill="1" applyBorder="1" applyAlignment="1">
      <alignment horizontal="right"/>
    </xf>
    <xf numFmtId="4" fontId="9" fillId="2" borderId="17" xfId="0" applyNumberFormat="1" applyFont="1" applyFill="1" applyBorder="1" applyAlignment="1"/>
    <xf numFmtId="4" fontId="9" fillId="2" borderId="33" xfId="0" applyNumberFormat="1" applyFont="1" applyFill="1" applyBorder="1" applyAlignment="1"/>
    <xf numFmtId="4" fontId="9" fillId="2" borderId="31" xfId="0" applyNumberFormat="1" applyFont="1" applyFill="1" applyBorder="1" applyAlignment="1"/>
    <xf numFmtId="0" fontId="21" fillId="2" borderId="0" xfId="0" applyFont="1" applyFill="1" applyAlignment="1">
      <alignment horizontal="left"/>
    </xf>
    <xf numFmtId="1" fontId="17" fillId="2" borderId="10" xfId="0" applyNumberFormat="1" applyFont="1" applyFill="1" applyBorder="1" applyAlignment="1">
      <alignment horizontal="center" wrapText="1"/>
    </xf>
    <xf numFmtId="0" fontId="21" fillId="2" borderId="39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" fontId="17" fillId="3" borderId="10" xfId="0" applyNumberFormat="1" applyFont="1" applyFill="1" applyBorder="1" applyAlignment="1">
      <alignment horizontal="center" vertical="center" wrapText="1"/>
    </xf>
    <xf numFmtId="0" fontId="21" fillId="2" borderId="23" xfId="0" applyNumberFormat="1" applyFont="1" applyFill="1" applyBorder="1" applyAlignment="1">
      <alignment horizontal="center"/>
    </xf>
    <xf numFmtId="0" fontId="21" fillId="2" borderId="8" xfId="0" applyNumberFormat="1" applyFont="1" applyFill="1" applyBorder="1" applyAlignment="1">
      <alignment horizontal="center"/>
    </xf>
    <xf numFmtId="1" fontId="21" fillId="2" borderId="23" xfId="0" applyNumberFormat="1" applyFont="1" applyFill="1" applyBorder="1" applyAlignment="1">
      <alignment horizontal="center"/>
    </xf>
    <xf numFmtId="1" fontId="21" fillId="2" borderId="8" xfId="0" applyNumberFormat="1" applyFont="1" applyFill="1" applyBorder="1" applyAlignment="1">
      <alignment horizontal="center"/>
    </xf>
    <xf numFmtId="49" fontId="21" fillId="2" borderId="8" xfId="0" applyNumberFormat="1" applyFont="1" applyFill="1" applyBorder="1" applyAlignment="1">
      <alignment horizontal="center"/>
    </xf>
    <xf numFmtId="1" fontId="21" fillId="2" borderId="13" xfId="0" applyNumberFormat="1" applyFont="1" applyFill="1" applyBorder="1" applyAlignment="1">
      <alignment horizontal="center"/>
    </xf>
    <xf numFmtId="1" fontId="17" fillId="2" borderId="10" xfId="0" applyNumberFormat="1" applyFont="1" applyFill="1" applyBorder="1" applyAlignment="1">
      <alignment horizontal="center"/>
    </xf>
    <xf numFmtId="0" fontId="21" fillId="2" borderId="13" xfId="0" applyNumberFormat="1" applyFont="1" applyFill="1" applyBorder="1" applyAlignment="1">
      <alignment horizontal="center"/>
    </xf>
    <xf numFmtId="0" fontId="17" fillId="2" borderId="40" xfId="0" applyFont="1" applyFill="1" applyBorder="1" applyAlignment="1">
      <alignment horizontal="center"/>
    </xf>
    <xf numFmtId="0" fontId="21" fillId="2" borderId="0" xfId="0" applyFont="1" applyFill="1" applyBorder="1"/>
    <xf numFmtId="0" fontId="21" fillId="2" borderId="0" xfId="0" applyFont="1" applyFill="1"/>
    <xf numFmtId="10" fontId="22" fillId="2" borderId="12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" fontId="19" fillId="2" borderId="28" xfId="0" applyNumberFormat="1" applyFont="1" applyFill="1" applyBorder="1" applyAlignment="1">
      <alignment wrapText="1"/>
    </xf>
    <xf numFmtId="4" fontId="19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wrapText="1"/>
    </xf>
    <xf numFmtId="4" fontId="10" fillId="2" borderId="36" xfId="0" applyNumberFormat="1" applyFont="1" applyFill="1" applyBorder="1"/>
    <xf numFmtId="4" fontId="10" fillId="2" borderId="4" xfId="0" applyNumberFormat="1" applyFont="1" applyFill="1" applyBorder="1" applyAlignment="1"/>
    <xf numFmtId="4" fontId="20" fillId="2" borderId="17" xfId="0" applyNumberFormat="1" applyFont="1" applyFill="1" applyBorder="1"/>
  </cellXfs>
  <cellStyles count="4">
    <cellStyle name="Normal 2" xfId="3" xr:uid="{3651B894-5A63-4D49-973F-2EFF247BCF0C}"/>
    <cellStyle name="Normalno" xfId="0" builtinId="0"/>
    <cellStyle name="Normalno 2" xfId="1" xr:uid="{00000000-0005-0000-0000-000001000000}"/>
    <cellStyle name="Normalno 3" xfId="2" xr:uid="{B0CFF28B-BCDF-4E62-B035-B0932342F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102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6" t="s">
        <v>12</v>
      </c>
      <c r="B7" s="43">
        <v>2214900</v>
      </c>
      <c r="C7" s="44">
        <v>915692.82</v>
      </c>
      <c r="D7" s="44">
        <v>1255110</v>
      </c>
      <c r="E7" s="44">
        <v>1561505</v>
      </c>
      <c r="F7" s="44">
        <v>739776.6</v>
      </c>
      <c r="G7" s="44">
        <v>1243492.3500000001</v>
      </c>
      <c r="H7" s="44">
        <v>518286.6</v>
      </c>
      <c r="I7" s="44">
        <v>400869.97</v>
      </c>
      <c r="J7" s="44">
        <v>1033620</v>
      </c>
      <c r="K7" s="44">
        <v>496137.6</v>
      </c>
      <c r="L7" s="44">
        <v>671853</v>
      </c>
      <c r="M7" s="44">
        <v>1948159.59</v>
      </c>
      <c r="N7" s="45">
        <f>SUM(B7:M7)</f>
        <v>12999403.529999999</v>
      </c>
    </row>
    <row r="8" spans="1:14" x14ac:dyDescent="0.2">
      <c r="A8" s="37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8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7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8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7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8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7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8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7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8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7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8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7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8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7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8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7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8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7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8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39">
        <f t="shared" si="0"/>
        <v>128000</v>
      </c>
    </row>
    <row r="28" spans="1:14" x14ac:dyDescent="0.2">
      <c r="A28" s="37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0">
        <f t="shared" si="0"/>
        <v>100000</v>
      </c>
    </row>
    <row r="29" spans="1:14" x14ac:dyDescent="0.2">
      <c r="A29" s="38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9">
        <f t="shared" si="0"/>
        <v>10000</v>
      </c>
    </row>
    <row r="30" spans="1:14" x14ac:dyDescent="0.2">
      <c r="A30" s="37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0">
        <f t="shared" si="0"/>
        <v>80000</v>
      </c>
    </row>
    <row r="31" spans="1:14" x14ac:dyDescent="0.2">
      <c r="A31" s="38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9">
        <f t="shared" si="0"/>
        <v>50000</v>
      </c>
    </row>
    <row r="32" spans="1:14" x14ac:dyDescent="0.2">
      <c r="A32" s="37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0">
        <f t="shared" si="0"/>
        <v>10000</v>
      </c>
    </row>
    <row r="33" spans="1:14" x14ac:dyDescent="0.2">
      <c r="A33" s="38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9">
        <f t="shared" si="0"/>
        <v>50000</v>
      </c>
    </row>
    <row r="34" spans="1:14" x14ac:dyDescent="0.2">
      <c r="A34" s="37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0">
        <f t="shared" si="0"/>
        <v>40000</v>
      </c>
    </row>
    <row r="35" spans="1:14" x14ac:dyDescent="0.2">
      <c r="A35" s="38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9">
        <f t="shared" si="0"/>
        <v>25000</v>
      </c>
    </row>
    <row r="36" spans="1:14" x14ac:dyDescent="0.2">
      <c r="A36" s="37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0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0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0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9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0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39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0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39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0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0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39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0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39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0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39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0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39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0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39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0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39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0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39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0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39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0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0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0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1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2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9"/>
  <sheetViews>
    <sheetView tabSelected="1" topLeftCell="A222" workbookViewId="0">
      <selection activeCell="Q56" sqref="Q56"/>
    </sheetView>
  </sheetViews>
  <sheetFormatPr defaultColWidth="8.85546875" defaultRowHeight="12.75" x14ac:dyDescent="0.2"/>
  <cols>
    <col min="1" max="1" width="7" style="206" customWidth="1"/>
    <col min="2" max="2" width="35.5703125" style="57" customWidth="1"/>
    <col min="3" max="3" width="12.28515625" style="79" bestFit="1" customWidth="1"/>
    <col min="4" max="4" width="12.28515625" style="79" hidden="1" customWidth="1"/>
    <col min="5" max="5" width="12.28515625" style="49" customWidth="1"/>
    <col min="6" max="7" width="12.28515625" style="79" hidden="1" customWidth="1"/>
    <col min="8" max="8" width="8.7109375" style="80" bestFit="1" customWidth="1"/>
    <col min="9" max="9" width="31.28515625" style="49" hidden="1" customWidth="1"/>
    <col min="10" max="10" width="26.7109375" style="57" hidden="1" customWidth="1"/>
    <col min="11" max="11" width="20" style="57" hidden="1" customWidth="1"/>
    <col min="12" max="12" width="26.28515625" style="57" hidden="1" customWidth="1"/>
    <col min="13" max="13" width="16.85546875" style="57" hidden="1" customWidth="1"/>
    <col min="14" max="16384" width="8.85546875" style="57"/>
  </cols>
  <sheetData>
    <row r="1" spans="1:9" x14ac:dyDescent="0.2">
      <c r="A1" s="184"/>
      <c r="B1" s="48"/>
    </row>
    <row r="2" spans="1:9" ht="15.75" x14ac:dyDescent="0.25">
      <c r="A2" s="210" t="s">
        <v>310</v>
      </c>
      <c r="B2" s="210"/>
      <c r="C2" s="210"/>
      <c r="D2" s="210"/>
      <c r="E2" s="210"/>
      <c r="F2" s="210"/>
      <c r="G2" s="210"/>
      <c r="H2" s="210"/>
    </row>
    <row r="3" spans="1:9" x14ac:dyDescent="0.2">
      <c r="A3" s="184"/>
      <c r="B3" s="48"/>
    </row>
    <row r="4" spans="1:9" ht="13.5" thickBot="1" x14ac:dyDescent="0.25">
      <c r="A4" s="209"/>
      <c r="B4" s="209"/>
    </row>
    <row r="5" spans="1:9" ht="74.25" customHeight="1" thickBot="1" x14ac:dyDescent="0.25">
      <c r="A5" s="128" t="s">
        <v>259</v>
      </c>
      <c r="B5" s="58" t="s">
        <v>151</v>
      </c>
      <c r="C5" s="136" t="s">
        <v>260</v>
      </c>
      <c r="D5" s="129" t="s">
        <v>269</v>
      </c>
      <c r="E5" s="129" t="s">
        <v>298</v>
      </c>
      <c r="F5" s="168" t="s">
        <v>261</v>
      </c>
      <c r="G5" s="137" t="s">
        <v>301</v>
      </c>
      <c r="H5" s="207" t="s">
        <v>309</v>
      </c>
    </row>
    <row r="6" spans="1:9" s="163" customFormat="1" ht="28.5" customHeight="1" thickBot="1" x14ac:dyDescent="0.25">
      <c r="A6" s="208"/>
      <c r="B6" s="159" t="s">
        <v>96</v>
      </c>
      <c r="C6" s="160">
        <f t="shared" ref="C6:G6" si="0">SUM(C7,C39,C45,C47)</f>
        <v>28272180</v>
      </c>
      <c r="D6" s="160">
        <f t="shared" si="0"/>
        <v>25164797.43</v>
      </c>
      <c r="E6" s="160">
        <f t="shared" si="0"/>
        <v>28317833.140000001</v>
      </c>
      <c r="F6" s="160">
        <f t="shared" si="0"/>
        <v>30434500</v>
      </c>
      <c r="G6" s="160">
        <f t="shared" si="0"/>
        <v>30499266.57</v>
      </c>
      <c r="H6" s="161">
        <f t="shared" ref="H6:H17" si="1">E6/C6</f>
        <v>1.0016147725431856</v>
      </c>
      <c r="I6" s="162"/>
    </row>
    <row r="7" spans="1:9" ht="15.6" customHeight="1" thickBot="1" x14ac:dyDescent="0.25">
      <c r="A7" s="185" t="s">
        <v>270</v>
      </c>
      <c r="B7" s="139" t="s">
        <v>91</v>
      </c>
      <c r="C7" s="140">
        <f t="shared" ref="C7:G7" si="2">SUM(C8:C38)</f>
        <v>26617180</v>
      </c>
      <c r="D7" s="140">
        <f t="shared" si="2"/>
        <v>23171264.039999999</v>
      </c>
      <c r="E7" s="50">
        <f>SUM(E8:E38)</f>
        <v>26258437.109999999</v>
      </c>
      <c r="F7" s="140">
        <f t="shared" si="2"/>
        <v>29164500</v>
      </c>
      <c r="G7" s="140">
        <f t="shared" si="2"/>
        <v>28991800</v>
      </c>
      <c r="H7" s="138">
        <f t="shared" si="1"/>
        <v>0.98652213006787348</v>
      </c>
    </row>
    <row r="8" spans="1:9" ht="12.6" customHeight="1" x14ac:dyDescent="0.2">
      <c r="A8" s="186">
        <v>1</v>
      </c>
      <c r="B8" s="141" t="s">
        <v>193</v>
      </c>
      <c r="C8" s="142">
        <v>6600000</v>
      </c>
      <c r="D8" s="83">
        <v>4775363.01</v>
      </c>
      <c r="E8" s="49">
        <v>5647562.6900000004</v>
      </c>
      <c r="F8" s="143">
        <v>6600000</v>
      </c>
      <c r="G8" s="143">
        <v>6000000</v>
      </c>
      <c r="H8" s="144">
        <f t="shared" si="1"/>
        <v>0.85569131666666676</v>
      </c>
      <c r="I8" s="49" t="s">
        <v>262</v>
      </c>
    </row>
    <row r="9" spans="1:9" x14ac:dyDescent="0.2">
      <c r="A9" s="187">
        <v>2</v>
      </c>
      <c r="B9" s="63" t="s">
        <v>82</v>
      </c>
      <c r="C9" s="145">
        <v>6600000</v>
      </c>
      <c r="D9" s="83">
        <v>7247558.5700000003</v>
      </c>
      <c r="E9" s="47">
        <v>7547850.8499999996</v>
      </c>
      <c r="F9" s="146">
        <v>8000000</v>
      </c>
      <c r="G9" s="146">
        <v>8000000</v>
      </c>
      <c r="H9" s="144">
        <f t="shared" si="1"/>
        <v>1.143613765151515</v>
      </c>
    </row>
    <row r="10" spans="1:9" x14ac:dyDescent="0.2">
      <c r="A10" s="187">
        <v>3</v>
      </c>
      <c r="B10" s="63" t="s">
        <v>83</v>
      </c>
      <c r="C10" s="147">
        <v>2700000</v>
      </c>
      <c r="D10" s="90">
        <v>2149746.41</v>
      </c>
      <c r="E10" s="170">
        <v>2610849.9300000002</v>
      </c>
      <c r="F10" s="146">
        <v>3200000</v>
      </c>
      <c r="G10" s="146">
        <v>3000000</v>
      </c>
      <c r="H10" s="144">
        <f t="shared" si="1"/>
        <v>0.96698145555555559</v>
      </c>
    </row>
    <row r="11" spans="1:9" x14ac:dyDescent="0.2">
      <c r="A11" s="187">
        <v>4</v>
      </c>
      <c r="B11" s="63" t="s">
        <v>295</v>
      </c>
      <c r="C11" s="147">
        <v>300000</v>
      </c>
      <c r="D11" s="90">
        <v>264598.12</v>
      </c>
      <c r="E11" s="170">
        <v>326764.92</v>
      </c>
      <c r="F11" s="146">
        <v>320000</v>
      </c>
      <c r="G11" s="146">
        <v>320000</v>
      </c>
      <c r="H11" s="144">
        <f t="shared" si="1"/>
        <v>1.0892164</v>
      </c>
    </row>
    <row r="12" spans="1:9" x14ac:dyDescent="0.2">
      <c r="A12" s="187">
        <v>5</v>
      </c>
      <c r="B12" s="63" t="s">
        <v>84</v>
      </c>
      <c r="C12" s="147">
        <v>35000</v>
      </c>
      <c r="D12" s="90">
        <v>12000</v>
      </c>
      <c r="E12" s="170">
        <v>12000</v>
      </c>
      <c r="F12" s="146">
        <v>20000</v>
      </c>
      <c r="G12" s="146">
        <v>20000</v>
      </c>
      <c r="H12" s="144">
        <f t="shared" si="1"/>
        <v>0.34285714285714286</v>
      </c>
    </row>
    <row r="13" spans="1:9" x14ac:dyDescent="0.2">
      <c r="A13" s="187">
        <v>6</v>
      </c>
      <c r="B13" s="63" t="s">
        <v>85</v>
      </c>
      <c r="C13" s="147">
        <v>100000</v>
      </c>
      <c r="D13" s="90">
        <v>37190.58</v>
      </c>
      <c r="E13" s="170">
        <v>58066.68</v>
      </c>
      <c r="F13" s="146">
        <v>70000</v>
      </c>
      <c r="G13" s="146">
        <v>70000</v>
      </c>
      <c r="H13" s="144">
        <f t="shared" si="1"/>
        <v>0.58066680000000004</v>
      </c>
    </row>
    <row r="14" spans="1:9" x14ac:dyDescent="0.2">
      <c r="A14" s="187">
        <v>7</v>
      </c>
      <c r="B14" s="63" t="s">
        <v>86</v>
      </c>
      <c r="C14" s="147">
        <v>340000</v>
      </c>
      <c r="D14" s="90">
        <v>275384.8</v>
      </c>
      <c r="E14" s="170">
        <v>331208.15999999997</v>
      </c>
      <c r="F14" s="146">
        <v>330000</v>
      </c>
      <c r="G14" s="146">
        <v>330000</v>
      </c>
      <c r="H14" s="144">
        <f t="shared" si="1"/>
        <v>0.97414164705882345</v>
      </c>
    </row>
    <row r="15" spans="1:9" x14ac:dyDescent="0.2">
      <c r="A15" s="187">
        <v>8</v>
      </c>
      <c r="B15" s="63" t="s">
        <v>129</v>
      </c>
      <c r="C15" s="147">
        <v>1800000</v>
      </c>
      <c r="D15" s="83">
        <v>1526315.43</v>
      </c>
      <c r="E15" s="47">
        <v>1767398.48</v>
      </c>
      <c r="F15" s="146">
        <v>2200000</v>
      </c>
      <c r="G15" s="146">
        <v>2000000</v>
      </c>
      <c r="H15" s="144">
        <f t="shared" si="1"/>
        <v>0.98188804444444444</v>
      </c>
    </row>
    <row r="16" spans="1:9" x14ac:dyDescent="0.2">
      <c r="A16" s="187">
        <v>9</v>
      </c>
      <c r="B16" s="63" t="s">
        <v>87</v>
      </c>
      <c r="C16" s="147">
        <v>260000</v>
      </c>
      <c r="D16" s="90">
        <v>246744.44</v>
      </c>
      <c r="E16" s="170">
        <v>246744.44</v>
      </c>
      <c r="F16" s="146">
        <v>250000</v>
      </c>
      <c r="G16" s="146">
        <v>250000</v>
      </c>
      <c r="H16" s="144">
        <f t="shared" si="1"/>
        <v>0.94901707692307691</v>
      </c>
    </row>
    <row r="17" spans="1:8" x14ac:dyDescent="0.2">
      <c r="A17" s="187">
        <v>10</v>
      </c>
      <c r="B17" s="47" t="s">
        <v>296</v>
      </c>
      <c r="C17" s="147">
        <v>145000</v>
      </c>
      <c r="D17" s="83">
        <v>196056</v>
      </c>
      <c r="E17" s="47">
        <v>237704</v>
      </c>
      <c r="F17" s="146">
        <v>220000</v>
      </c>
      <c r="G17" s="146">
        <v>250000</v>
      </c>
      <c r="H17" s="144">
        <f t="shared" si="1"/>
        <v>1.6393379310344827</v>
      </c>
    </row>
    <row r="18" spans="1:8" x14ac:dyDescent="0.2">
      <c r="A18" s="187">
        <v>11</v>
      </c>
      <c r="B18" s="63" t="s">
        <v>172</v>
      </c>
      <c r="C18" s="147">
        <v>100000</v>
      </c>
      <c r="D18" s="148">
        <v>0</v>
      </c>
      <c r="E18" s="47">
        <f>D18/10*12</f>
        <v>0</v>
      </c>
      <c r="F18" s="146">
        <v>0</v>
      </c>
      <c r="G18" s="146">
        <v>0</v>
      </c>
      <c r="H18" s="144">
        <v>0</v>
      </c>
    </row>
    <row r="19" spans="1:8" x14ac:dyDescent="0.2">
      <c r="A19" s="187">
        <v>12</v>
      </c>
      <c r="B19" s="63" t="s">
        <v>164</v>
      </c>
      <c r="C19" s="147">
        <v>285000</v>
      </c>
      <c r="D19" s="148">
        <v>204000</v>
      </c>
      <c r="E19" s="170">
        <v>221710</v>
      </c>
      <c r="F19" s="146">
        <v>250000</v>
      </c>
      <c r="G19" s="146">
        <v>250000</v>
      </c>
      <c r="H19" s="144">
        <f t="shared" ref="H19:H37" si="3">E19/C19</f>
        <v>0.77792982456140347</v>
      </c>
    </row>
    <row r="20" spans="1:8" x14ac:dyDescent="0.2">
      <c r="A20" s="187">
        <v>13</v>
      </c>
      <c r="B20" s="63" t="s">
        <v>119</v>
      </c>
      <c r="C20" s="147">
        <v>100000</v>
      </c>
      <c r="D20" s="90">
        <v>132665.04999999999</v>
      </c>
      <c r="E20" s="47">
        <v>676348.16</v>
      </c>
      <c r="F20" s="146">
        <v>150000</v>
      </c>
      <c r="G20" s="146">
        <v>650000</v>
      </c>
      <c r="H20" s="144">
        <f t="shared" si="3"/>
        <v>6.7634816000000004</v>
      </c>
    </row>
    <row r="21" spans="1:8" x14ac:dyDescent="0.2">
      <c r="A21" s="187">
        <v>14</v>
      </c>
      <c r="B21" s="63" t="s">
        <v>165</v>
      </c>
      <c r="C21" s="147">
        <v>570000</v>
      </c>
      <c r="D21" s="83">
        <v>627781</v>
      </c>
      <c r="E21" s="47">
        <v>708380.89</v>
      </c>
      <c r="F21" s="146">
        <v>700000</v>
      </c>
      <c r="G21" s="146">
        <v>800000</v>
      </c>
      <c r="H21" s="144">
        <f t="shared" si="3"/>
        <v>1.2427734912280701</v>
      </c>
    </row>
    <row r="22" spans="1:8" x14ac:dyDescent="0.2">
      <c r="A22" s="187">
        <v>15</v>
      </c>
      <c r="B22" s="63" t="s">
        <v>199</v>
      </c>
      <c r="C22" s="147">
        <v>220000</v>
      </c>
      <c r="D22" s="83">
        <v>186662</v>
      </c>
      <c r="E22" s="47">
        <v>186662</v>
      </c>
      <c r="F22" s="146">
        <v>300000</v>
      </c>
      <c r="G22" s="146">
        <v>25000</v>
      </c>
      <c r="H22" s="144">
        <f t="shared" si="3"/>
        <v>0.84846363636363631</v>
      </c>
    </row>
    <row r="23" spans="1:8" x14ac:dyDescent="0.2">
      <c r="A23" s="187">
        <v>16</v>
      </c>
      <c r="B23" s="63" t="s">
        <v>166</v>
      </c>
      <c r="C23" s="147">
        <v>300000</v>
      </c>
      <c r="D23" s="83">
        <v>273855.32</v>
      </c>
      <c r="E23" s="47">
        <v>313085.37</v>
      </c>
      <c r="F23" s="146">
        <v>320000</v>
      </c>
      <c r="G23" s="146">
        <v>320000</v>
      </c>
      <c r="H23" s="144">
        <f t="shared" si="3"/>
        <v>1.0436178999999999</v>
      </c>
    </row>
    <row r="24" spans="1:8" x14ac:dyDescent="0.2">
      <c r="A24" s="187">
        <v>17</v>
      </c>
      <c r="B24" s="63" t="s">
        <v>235</v>
      </c>
      <c r="C24" s="145">
        <v>200000</v>
      </c>
      <c r="D24" s="90">
        <v>28660.02</v>
      </c>
      <c r="E24" s="47">
        <v>31547.82</v>
      </c>
      <c r="F24" s="146">
        <v>100000</v>
      </c>
      <c r="G24" s="146">
        <v>100000</v>
      </c>
      <c r="H24" s="144">
        <f t="shared" si="3"/>
        <v>0.15773909999999999</v>
      </c>
    </row>
    <row r="25" spans="1:8" x14ac:dyDescent="0.2">
      <c r="A25" s="187">
        <v>18</v>
      </c>
      <c r="B25" s="63" t="s">
        <v>169</v>
      </c>
      <c r="C25" s="147">
        <v>120000</v>
      </c>
      <c r="D25" s="90">
        <v>75058.8</v>
      </c>
      <c r="E25" s="170">
        <v>76265.2</v>
      </c>
      <c r="F25" s="146">
        <v>200000</v>
      </c>
      <c r="G25" s="146">
        <v>200000</v>
      </c>
      <c r="H25" s="144">
        <f t="shared" si="3"/>
        <v>0.63554333333333335</v>
      </c>
    </row>
    <row r="26" spans="1:8" x14ac:dyDescent="0.2">
      <c r="A26" s="187">
        <v>19</v>
      </c>
      <c r="B26" s="63" t="s">
        <v>238</v>
      </c>
      <c r="C26" s="147">
        <v>5000</v>
      </c>
      <c r="D26" s="148">
        <v>248</v>
      </c>
      <c r="E26" s="47">
        <v>248.8</v>
      </c>
      <c r="F26" s="146">
        <v>1000</v>
      </c>
      <c r="G26" s="146">
        <v>1000</v>
      </c>
      <c r="H26" s="144">
        <f t="shared" si="3"/>
        <v>4.9760000000000006E-2</v>
      </c>
    </row>
    <row r="27" spans="1:8" x14ac:dyDescent="0.2">
      <c r="A27" s="187">
        <v>20</v>
      </c>
      <c r="B27" s="63" t="s">
        <v>170</v>
      </c>
      <c r="C27" s="147">
        <v>300000</v>
      </c>
      <c r="D27" s="90">
        <v>201248</v>
      </c>
      <c r="E27" s="170">
        <v>250260</v>
      </c>
      <c r="F27" s="146">
        <v>250000</v>
      </c>
      <c r="G27" s="146">
        <v>327000</v>
      </c>
      <c r="H27" s="144">
        <f t="shared" si="3"/>
        <v>0.83420000000000005</v>
      </c>
    </row>
    <row r="28" spans="1:8" x14ac:dyDescent="0.2">
      <c r="A28" s="187">
        <v>21</v>
      </c>
      <c r="B28" s="63" t="s">
        <v>152</v>
      </c>
      <c r="C28" s="147">
        <v>1280000</v>
      </c>
      <c r="D28" s="90">
        <v>1202737.01</v>
      </c>
      <c r="E28" s="170">
        <v>1279981.01</v>
      </c>
      <c r="F28" s="146">
        <v>1320000</v>
      </c>
      <c r="G28" s="146">
        <v>1560000</v>
      </c>
      <c r="H28" s="144">
        <f t="shared" si="3"/>
        <v>0.99998516406250004</v>
      </c>
    </row>
    <row r="29" spans="1:8" x14ac:dyDescent="0.2">
      <c r="A29" s="187">
        <v>22</v>
      </c>
      <c r="B29" s="63" t="s">
        <v>153</v>
      </c>
      <c r="C29" s="147">
        <v>1198000</v>
      </c>
      <c r="D29" s="90">
        <v>915836.49</v>
      </c>
      <c r="E29" s="170">
        <v>991849.49</v>
      </c>
      <c r="F29" s="146">
        <v>1000000</v>
      </c>
      <c r="G29" s="146">
        <v>1235000</v>
      </c>
      <c r="H29" s="144">
        <f t="shared" si="3"/>
        <v>0.82792111018363934</v>
      </c>
    </row>
    <row r="30" spans="1:8" x14ac:dyDescent="0.2">
      <c r="A30" s="187">
        <v>23</v>
      </c>
      <c r="B30" s="63" t="s">
        <v>154</v>
      </c>
      <c r="C30" s="147">
        <v>900000</v>
      </c>
      <c r="D30" s="90">
        <v>751384.8</v>
      </c>
      <c r="E30" s="170">
        <v>892175.04</v>
      </c>
      <c r="F30" s="146">
        <v>890000</v>
      </c>
      <c r="G30" s="146">
        <v>960000</v>
      </c>
      <c r="H30" s="144">
        <f t="shared" si="3"/>
        <v>0.99130560000000001</v>
      </c>
    </row>
    <row r="31" spans="1:8" x14ac:dyDescent="0.2">
      <c r="A31" s="187">
        <v>24</v>
      </c>
      <c r="B31" s="63" t="s">
        <v>297</v>
      </c>
      <c r="C31" s="147">
        <v>870000</v>
      </c>
      <c r="D31" s="90">
        <v>558401.96</v>
      </c>
      <c r="E31" s="170">
        <v>604355.96</v>
      </c>
      <c r="F31" s="146">
        <v>600000</v>
      </c>
      <c r="G31" s="146">
        <v>800000</v>
      </c>
      <c r="H31" s="144">
        <f t="shared" si="3"/>
        <v>0.69466202298850566</v>
      </c>
    </row>
    <row r="32" spans="1:8" x14ac:dyDescent="0.2">
      <c r="A32" s="187">
        <v>25</v>
      </c>
      <c r="B32" s="63" t="s">
        <v>155</v>
      </c>
      <c r="C32" s="147">
        <v>270000</v>
      </c>
      <c r="D32" s="83">
        <v>652695.24</v>
      </c>
      <c r="E32" s="47">
        <v>326757.43</v>
      </c>
      <c r="F32" s="146">
        <v>680000</v>
      </c>
      <c r="G32" s="146">
        <v>360000</v>
      </c>
      <c r="H32" s="144">
        <f t="shared" si="3"/>
        <v>1.2102127037037036</v>
      </c>
    </row>
    <row r="33" spans="1:8" x14ac:dyDescent="0.2">
      <c r="A33" s="187">
        <v>26</v>
      </c>
      <c r="B33" s="63" t="s">
        <v>167</v>
      </c>
      <c r="C33" s="147">
        <v>67500</v>
      </c>
      <c r="D33" s="90">
        <v>42112</v>
      </c>
      <c r="E33" s="170">
        <v>67596</v>
      </c>
      <c r="F33" s="146">
        <v>67500</v>
      </c>
      <c r="G33" s="146">
        <v>67800</v>
      </c>
      <c r="H33" s="144">
        <f t="shared" si="3"/>
        <v>1.0014222222222222</v>
      </c>
    </row>
    <row r="34" spans="1:8" x14ac:dyDescent="0.2">
      <c r="A34" s="187">
        <v>27</v>
      </c>
      <c r="B34" s="63" t="s">
        <v>168</v>
      </c>
      <c r="C34" s="147">
        <v>239680</v>
      </c>
      <c r="D34" s="90">
        <v>15000</v>
      </c>
      <c r="E34" s="170">
        <v>139848</v>
      </c>
      <c r="F34" s="146">
        <v>240000</v>
      </c>
      <c r="G34" s="146">
        <v>240000</v>
      </c>
      <c r="H34" s="144">
        <f t="shared" si="3"/>
        <v>0.58347797062750328</v>
      </c>
    </row>
    <row r="35" spans="1:8" x14ac:dyDescent="0.2">
      <c r="A35" s="187">
        <v>28</v>
      </c>
      <c r="B35" s="63" t="s">
        <v>156</v>
      </c>
      <c r="C35" s="147">
        <v>670000</v>
      </c>
      <c r="D35" s="90">
        <v>445012.09</v>
      </c>
      <c r="E35" s="170">
        <v>561167.51</v>
      </c>
      <c r="F35" s="149">
        <v>670000</v>
      </c>
      <c r="G35" s="149">
        <v>670000</v>
      </c>
      <c r="H35" s="144">
        <f t="shared" si="3"/>
        <v>0.83756344776119407</v>
      </c>
    </row>
    <row r="36" spans="1:8" x14ac:dyDescent="0.2">
      <c r="A36" s="187">
        <v>29</v>
      </c>
      <c r="B36" s="63" t="s">
        <v>171</v>
      </c>
      <c r="C36" s="147">
        <v>36000</v>
      </c>
      <c r="D36" s="90">
        <v>30000</v>
      </c>
      <c r="E36" s="170">
        <v>41994.38</v>
      </c>
      <c r="F36" s="146">
        <v>36000</v>
      </c>
      <c r="G36" s="146">
        <v>36000</v>
      </c>
      <c r="H36" s="144">
        <f t="shared" si="3"/>
        <v>1.1665105555555555</v>
      </c>
    </row>
    <row r="37" spans="1:8" x14ac:dyDescent="0.2">
      <c r="A37" s="187">
        <v>30</v>
      </c>
      <c r="B37" s="63" t="s">
        <v>302</v>
      </c>
      <c r="C37" s="145">
        <v>6000</v>
      </c>
      <c r="D37" s="90">
        <v>96948.9</v>
      </c>
      <c r="E37" s="170">
        <v>102053.9</v>
      </c>
      <c r="F37" s="146">
        <v>180000</v>
      </c>
      <c r="G37" s="146">
        <v>150000</v>
      </c>
      <c r="H37" s="144">
        <f t="shared" si="3"/>
        <v>17.008983333333333</v>
      </c>
    </row>
    <row r="38" spans="1:8" ht="13.5" thickBot="1" x14ac:dyDescent="0.25">
      <c r="A38" s="187">
        <v>31</v>
      </c>
      <c r="B38" s="64" t="s">
        <v>202</v>
      </c>
      <c r="C38" s="150">
        <v>0</v>
      </c>
      <c r="D38" s="151">
        <v>0</v>
      </c>
      <c r="E38" s="54">
        <v>0</v>
      </c>
      <c r="F38" s="150">
        <v>0</v>
      </c>
      <c r="G38" s="150">
        <v>0</v>
      </c>
      <c r="H38" s="152">
        <v>0</v>
      </c>
    </row>
    <row r="39" spans="1:8" ht="13.5" thickBot="1" x14ac:dyDescent="0.25">
      <c r="A39" s="188" t="s">
        <v>271</v>
      </c>
      <c r="B39" s="59" t="s">
        <v>226</v>
      </c>
      <c r="C39" s="153">
        <f t="shared" ref="C39:D39" si="4">SUM(C40:C42)</f>
        <v>600000</v>
      </c>
      <c r="D39" s="153">
        <f t="shared" si="4"/>
        <v>714110.34</v>
      </c>
      <c r="E39" s="51">
        <f t="shared" ref="E39:F39" si="5">SUM(E40:E42)</f>
        <v>754907.04999999993</v>
      </c>
      <c r="F39" s="153">
        <f t="shared" si="5"/>
        <v>650000</v>
      </c>
      <c r="G39" s="153">
        <f t="shared" ref="G39" si="6">SUM(G40:G42)</f>
        <v>857466.57</v>
      </c>
      <c r="H39" s="138">
        <f>E39/C39</f>
        <v>1.2581784166666665</v>
      </c>
    </row>
    <row r="40" spans="1:8" x14ac:dyDescent="0.2">
      <c r="A40" s="189">
        <v>1</v>
      </c>
      <c r="B40" s="60" t="s">
        <v>211</v>
      </c>
      <c r="C40" s="142">
        <v>0</v>
      </c>
      <c r="D40" s="142">
        <v>0</v>
      </c>
      <c r="E40" s="52">
        <v>0</v>
      </c>
      <c r="F40" s="142">
        <v>0</v>
      </c>
      <c r="G40" s="142">
        <v>0</v>
      </c>
      <c r="H40" s="144">
        <v>0</v>
      </c>
    </row>
    <row r="41" spans="1:8" x14ac:dyDescent="0.2">
      <c r="A41" s="187">
        <v>2</v>
      </c>
      <c r="B41" s="61" t="s">
        <v>299</v>
      </c>
      <c r="C41" s="145">
        <v>600000</v>
      </c>
      <c r="D41" s="145">
        <v>673221.84</v>
      </c>
      <c r="E41" s="170">
        <v>673221.84</v>
      </c>
      <c r="F41" s="145">
        <v>600000</v>
      </c>
      <c r="G41" s="145">
        <v>807466.57</v>
      </c>
      <c r="H41" s="144">
        <f>E41/C41</f>
        <v>1.1220364</v>
      </c>
    </row>
    <row r="42" spans="1:8" ht="13.5" thickBot="1" x14ac:dyDescent="0.25">
      <c r="A42" s="187">
        <v>3</v>
      </c>
      <c r="B42" s="61" t="s">
        <v>263</v>
      </c>
      <c r="C42" s="142">
        <v>0</v>
      </c>
      <c r="D42" s="142">
        <v>40888.5</v>
      </c>
      <c r="E42" s="170">
        <v>81685.210000000006</v>
      </c>
      <c r="F42" s="142">
        <v>50000</v>
      </c>
      <c r="G42" s="142">
        <v>50000</v>
      </c>
      <c r="H42" s="144">
        <v>0</v>
      </c>
    </row>
    <row r="43" spans="1:8" ht="13.5" hidden="1" thickBot="1" x14ac:dyDescent="0.25">
      <c r="A43" s="187"/>
      <c r="B43" s="61"/>
      <c r="C43" s="154" t="e">
        <f>#REF!/#REF!</f>
        <v>#REF!</v>
      </c>
      <c r="D43" s="142"/>
      <c r="E43" s="52"/>
      <c r="F43" s="142"/>
      <c r="G43" s="142"/>
      <c r="H43" s="144" t="e">
        <f t="shared" ref="H43:H52" si="7">E43/C43</f>
        <v>#REF!</v>
      </c>
    </row>
    <row r="44" spans="1:8" ht="13.5" hidden="1" thickBot="1" x14ac:dyDescent="0.25">
      <c r="A44" s="190"/>
      <c r="B44" s="61"/>
      <c r="C44" s="155" t="e">
        <f>#REF!/#REF!</f>
        <v>#REF!</v>
      </c>
      <c r="D44" s="156"/>
      <c r="E44" s="53"/>
      <c r="F44" s="156"/>
      <c r="G44" s="156"/>
      <c r="H44" s="152" t="e">
        <f t="shared" si="7"/>
        <v>#REF!</v>
      </c>
    </row>
    <row r="45" spans="1:8" ht="13.5" thickBot="1" x14ac:dyDescent="0.25">
      <c r="A45" s="188" t="s">
        <v>273</v>
      </c>
      <c r="B45" s="59" t="s">
        <v>88</v>
      </c>
      <c r="C45" s="153">
        <f t="shared" ref="C45:G45" si="8">SUM(C46)</f>
        <v>200000</v>
      </c>
      <c r="D45" s="153">
        <f t="shared" si="8"/>
        <v>60686.11</v>
      </c>
      <c r="E45" s="51">
        <f t="shared" si="8"/>
        <v>155526.63</v>
      </c>
      <c r="F45" s="153">
        <f t="shared" si="8"/>
        <v>120000</v>
      </c>
      <c r="G45" s="153">
        <f t="shared" si="8"/>
        <v>150000</v>
      </c>
      <c r="H45" s="138">
        <f t="shared" si="7"/>
        <v>0.77763315</v>
      </c>
    </row>
    <row r="46" spans="1:8" ht="13.5" thickBot="1" x14ac:dyDescent="0.25">
      <c r="A46" s="191">
        <v>1</v>
      </c>
      <c r="B46" s="60" t="s">
        <v>300</v>
      </c>
      <c r="C46" s="156">
        <v>200000</v>
      </c>
      <c r="D46" s="156">
        <v>60686.11</v>
      </c>
      <c r="E46" s="53">
        <v>155526.63</v>
      </c>
      <c r="F46" s="156">
        <v>120000</v>
      </c>
      <c r="G46" s="156">
        <v>150000</v>
      </c>
      <c r="H46" s="152">
        <f t="shared" si="7"/>
        <v>0.77763315</v>
      </c>
    </row>
    <row r="47" spans="1:8" ht="13.5" thickBot="1" x14ac:dyDescent="0.25">
      <c r="A47" s="188" t="s">
        <v>274</v>
      </c>
      <c r="B47" s="59" t="s">
        <v>89</v>
      </c>
      <c r="C47" s="153">
        <f t="shared" ref="C47:G47" si="9">SUM(C48:C51)</f>
        <v>855000</v>
      </c>
      <c r="D47" s="153">
        <f t="shared" si="9"/>
        <v>1218736.9400000002</v>
      </c>
      <c r="E47" s="51">
        <f t="shared" si="9"/>
        <v>1148962.3500000001</v>
      </c>
      <c r="F47" s="153">
        <f t="shared" si="9"/>
        <v>500000</v>
      </c>
      <c r="G47" s="153">
        <f t="shared" si="9"/>
        <v>500000</v>
      </c>
      <c r="H47" s="138">
        <f t="shared" si="7"/>
        <v>1.3438156140350879</v>
      </c>
    </row>
    <row r="48" spans="1:8" x14ac:dyDescent="0.2">
      <c r="A48" s="186">
        <v>1</v>
      </c>
      <c r="B48" s="62" t="s">
        <v>116</v>
      </c>
      <c r="C48" s="154">
        <v>500000</v>
      </c>
      <c r="D48" s="154">
        <v>450690.2</v>
      </c>
      <c r="E48" s="47">
        <v>542604.64</v>
      </c>
      <c r="F48" s="143">
        <v>450000</v>
      </c>
      <c r="G48" s="143">
        <v>450000</v>
      </c>
      <c r="H48" s="144">
        <f t="shared" si="7"/>
        <v>1.0852092799999999</v>
      </c>
    </row>
    <row r="49" spans="1:9" x14ac:dyDescent="0.2">
      <c r="A49" s="187">
        <v>2</v>
      </c>
      <c r="B49" s="63" t="s">
        <v>239</v>
      </c>
      <c r="C49" s="145">
        <v>150000</v>
      </c>
      <c r="D49" s="145">
        <v>515413.62</v>
      </c>
      <c r="E49" s="47">
        <v>78816.789999999994</v>
      </c>
      <c r="F49" s="146">
        <v>0</v>
      </c>
      <c r="G49" s="146">
        <v>0</v>
      </c>
      <c r="H49" s="144">
        <f t="shared" si="7"/>
        <v>0.52544526666666658</v>
      </c>
    </row>
    <row r="50" spans="1:9" x14ac:dyDescent="0.2">
      <c r="A50" s="187">
        <v>3</v>
      </c>
      <c r="B50" s="63" t="s">
        <v>247</v>
      </c>
      <c r="C50" s="145">
        <v>5000</v>
      </c>
      <c r="D50" s="145">
        <v>234859.53</v>
      </c>
      <c r="E50" s="47">
        <v>241860.19</v>
      </c>
      <c r="F50" s="146">
        <v>20000</v>
      </c>
      <c r="G50" s="146">
        <v>20000</v>
      </c>
      <c r="H50" s="144">
        <f t="shared" si="7"/>
        <v>48.372038000000003</v>
      </c>
    </row>
    <row r="51" spans="1:9" ht="14.45" customHeight="1" thickBot="1" x14ac:dyDescent="0.25">
      <c r="A51" s="192">
        <v>4</v>
      </c>
      <c r="B51" s="64" t="s">
        <v>137</v>
      </c>
      <c r="C51" s="157">
        <v>200000</v>
      </c>
      <c r="D51" s="157">
        <v>17773.59</v>
      </c>
      <c r="E51" s="170">
        <v>285680.73</v>
      </c>
      <c r="F51" s="158">
        <v>30000</v>
      </c>
      <c r="G51" s="158">
        <v>30000</v>
      </c>
      <c r="H51" s="152">
        <f t="shared" si="7"/>
        <v>1.4284036499999999</v>
      </c>
    </row>
    <row r="52" spans="1:9" ht="13.5" thickBot="1" x14ac:dyDescent="0.25">
      <c r="A52" s="188" t="s">
        <v>272</v>
      </c>
      <c r="B52" s="59" t="s">
        <v>94</v>
      </c>
      <c r="C52" s="153">
        <f t="shared" ref="C52:G52" si="10">C6</f>
        <v>28272180</v>
      </c>
      <c r="D52" s="153">
        <f t="shared" si="10"/>
        <v>25164797.43</v>
      </c>
      <c r="E52" s="51">
        <f t="shared" si="10"/>
        <v>28317833.140000001</v>
      </c>
      <c r="F52" s="153">
        <f t="shared" si="10"/>
        <v>30434500</v>
      </c>
      <c r="G52" s="153">
        <f t="shared" si="10"/>
        <v>30499266.57</v>
      </c>
      <c r="H52" s="138">
        <f t="shared" si="7"/>
        <v>1.0016147725431856</v>
      </c>
    </row>
    <row r="53" spans="1:9" ht="15" x14ac:dyDescent="0.25">
      <c r="A53" s="193"/>
      <c r="B53" s="65"/>
      <c r="C53" s="125"/>
      <c r="D53" s="126"/>
      <c r="E53" s="211"/>
      <c r="F53" s="126"/>
      <c r="G53" s="126"/>
      <c r="H53" s="124"/>
    </row>
    <row r="54" spans="1:9" s="73" customFormat="1" ht="15" x14ac:dyDescent="0.25">
      <c r="A54" s="194"/>
      <c r="B54" s="127"/>
      <c r="C54" s="126"/>
      <c r="D54" s="126"/>
      <c r="E54" s="212"/>
      <c r="F54" s="126"/>
      <c r="G54" s="126"/>
      <c r="H54" s="124"/>
      <c r="I54" s="167"/>
    </row>
    <row r="55" spans="1:9" s="73" customFormat="1" x14ac:dyDescent="0.2">
      <c r="A55" s="194"/>
      <c r="B55" s="127"/>
      <c r="C55" s="126"/>
      <c r="D55" s="126"/>
      <c r="E55" s="213"/>
      <c r="F55" s="126"/>
      <c r="G55" s="126"/>
      <c r="H55" s="124"/>
      <c r="I55" s="167"/>
    </row>
    <row r="56" spans="1:9" s="73" customFormat="1" x14ac:dyDescent="0.2">
      <c r="A56" s="194"/>
      <c r="B56" s="127"/>
      <c r="C56" s="126"/>
      <c r="D56" s="126"/>
      <c r="E56" s="55"/>
      <c r="F56" s="126"/>
      <c r="G56" s="126"/>
      <c r="H56" s="124"/>
      <c r="I56" s="167"/>
    </row>
    <row r="57" spans="1:9" s="73" customFormat="1" x14ac:dyDescent="0.2">
      <c r="A57" s="194"/>
      <c r="B57" s="127"/>
      <c r="C57" s="126"/>
      <c r="D57" s="126"/>
      <c r="E57" s="55"/>
      <c r="F57" s="126"/>
      <c r="G57" s="126"/>
      <c r="H57" s="124"/>
      <c r="I57" s="167"/>
    </row>
    <row r="58" spans="1:9" s="73" customFormat="1" x14ac:dyDescent="0.2">
      <c r="A58" s="194"/>
      <c r="B58" s="127"/>
      <c r="C58" s="126"/>
      <c r="D58" s="126"/>
      <c r="E58" s="55"/>
      <c r="F58" s="126"/>
      <c r="G58" s="126"/>
      <c r="H58" s="124"/>
      <c r="I58" s="167"/>
    </row>
    <row r="59" spans="1:9" x14ac:dyDescent="0.2">
      <c r="A59" s="194"/>
      <c r="B59" s="127"/>
      <c r="C59" s="100"/>
      <c r="D59" s="100"/>
      <c r="E59" s="56"/>
      <c r="F59" s="100"/>
      <c r="G59" s="100"/>
      <c r="H59" s="101"/>
    </row>
    <row r="60" spans="1:9" x14ac:dyDescent="0.2">
      <c r="A60" s="194"/>
      <c r="B60" s="127"/>
      <c r="C60" s="100"/>
      <c r="D60" s="100"/>
      <c r="E60" s="56"/>
      <c r="F60" s="100"/>
      <c r="G60" s="100"/>
      <c r="H60" s="101"/>
    </row>
    <row r="61" spans="1:9" x14ac:dyDescent="0.2">
      <c r="A61" s="194"/>
      <c r="B61" s="127"/>
      <c r="C61" s="100"/>
      <c r="D61" s="100"/>
      <c r="E61" s="56"/>
      <c r="F61" s="100"/>
      <c r="G61" s="100"/>
      <c r="H61" s="101"/>
    </row>
    <row r="62" spans="1:9" x14ac:dyDescent="0.2">
      <c r="A62" s="194"/>
      <c r="B62" s="127"/>
      <c r="C62" s="100"/>
      <c r="D62" s="100"/>
      <c r="E62" s="56"/>
      <c r="F62" s="100"/>
      <c r="G62" s="100"/>
      <c r="H62" s="101"/>
    </row>
    <row r="63" spans="1:9" ht="14.25" customHeight="1" x14ac:dyDescent="0.2">
      <c r="A63" s="194"/>
      <c r="B63" s="78"/>
      <c r="C63" s="100"/>
      <c r="D63" s="100"/>
      <c r="E63" s="56"/>
      <c r="F63" s="100"/>
      <c r="G63" s="100"/>
      <c r="H63" s="101"/>
    </row>
    <row r="64" spans="1:9" ht="14.25" customHeight="1" thickBot="1" x14ac:dyDescent="0.25">
      <c r="A64" s="194"/>
      <c r="B64" s="78"/>
      <c r="C64" s="100"/>
      <c r="D64" s="100"/>
      <c r="E64" s="56"/>
      <c r="F64" s="100"/>
      <c r="G64" s="100"/>
      <c r="H64" s="101"/>
    </row>
    <row r="65" spans="1:9" ht="72.75" thickBot="1" x14ac:dyDescent="0.25">
      <c r="A65" s="128" t="s">
        <v>259</v>
      </c>
      <c r="B65" s="58" t="s">
        <v>151</v>
      </c>
      <c r="C65" s="130" t="s">
        <v>260</v>
      </c>
      <c r="D65" s="132" t="s">
        <v>269</v>
      </c>
      <c r="E65" s="131" t="s">
        <v>304</v>
      </c>
      <c r="F65" s="169" t="s">
        <v>261</v>
      </c>
      <c r="G65" s="137" t="s">
        <v>301</v>
      </c>
      <c r="H65" s="207" t="s">
        <v>303</v>
      </c>
    </row>
    <row r="66" spans="1:9" s="163" customFormat="1" ht="25.5" customHeight="1" thickBot="1" x14ac:dyDescent="0.25">
      <c r="A66" s="195"/>
      <c r="B66" s="164" t="s">
        <v>95</v>
      </c>
      <c r="C66" s="165">
        <f t="shared" ref="C66:F66" si="11">C67+C104+C146+C184+C192+C202+C206+C216+C219+C222+C228</f>
        <v>27853682</v>
      </c>
      <c r="D66" s="165">
        <f t="shared" si="11"/>
        <v>22972975.450000003</v>
      </c>
      <c r="E66" s="171">
        <f t="shared" si="11"/>
        <v>28819088.099999998</v>
      </c>
      <c r="F66" s="165">
        <f t="shared" si="11"/>
        <v>29784032.740000002</v>
      </c>
      <c r="G66" s="165">
        <f t="shared" ref="G66" si="12">G67+G104+G146+G184+G192+G202+G206+G216+G219+G222+G228</f>
        <v>29831337.740000002</v>
      </c>
      <c r="H66" s="166">
        <f>E66/C66</f>
        <v>1.0346599095947171</v>
      </c>
      <c r="I66" s="162"/>
    </row>
    <row r="67" spans="1:9" ht="13.5" thickBot="1" x14ac:dyDescent="0.25">
      <c r="A67" s="188" t="s">
        <v>275</v>
      </c>
      <c r="B67" s="66" t="s">
        <v>73</v>
      </c>
      <c r="C67" s="102">
        <f t="shared" ref="C67:F67" si="13">SUM(C68:C103)</f>
        <v>3088600</v>
      </c>
      <c r="D67" s="102">
        <f t="shared" si="13"/>
        <v>2837567.6700000009</v>
      </c>
      <c r="E67" s="172">
        <f>SUM(E68:E103)</f>
        <v>3269689.8300000005</v>
      </c>
      <c r="F67" s="102">
        <f t="shared" si="13"/>
        <v>3996800</v>
      </c>
      <c r="G67" s="102">
        <f t="shared" ref="G67" si="14">SUM(G68:G103)</f>
        <v>3953800</v>
      </c>
      <c r="H67" s="76">
        <f>E67/C67</f>
        <v>1.0586316874959529</v>
      </c>
      <c r="I67" s="49">
        <v>-2999749.85</v>
      </c>
    </row>
    <row r="68" spans="1:9" x14ac:dyDescent="0.2">
      <c r="A68" s="196">
        <v>1</v>
      </c>
      <c r="B68" s="67" t="s">
        <v>224</v>
      </c>
      <c r="C68" s="81">
        <v>80000</v>
      </c>
      <c r="D68" s="82">
        <v>32201.03</v>
      </c>
      <c r="E68" s="214">
        <v>32241.67</v>
      </c>
      <c r="F68" s="84">
        <v>50000</v>
      </c>
      <c r="G68" s="84">
        <v>40000</v>
      </c>
      <c r="H68" s="85">
        <f>E68/C68</f>
        <v>0.403020875</v>
      </c>
      <c r="I68" s="49">
        <f>SUM(I67,E67)</f>
        <v>269939.98000000045</v>
      </c>
    </row>
    <row r="69" spans="1:9" x14ac:dyDescent="0.2">
      <c r="A69" s="197">
        <v>2</v>
      </c>
      <c r="B69" s="46" t="s">
        <v>192</v>
      </c>
      <c r="C69" s="86">
        <v>40000</v>
      </c>
      <c r="D69" s="96">
        <v>0</v>
      </c>
      <c r="E69" s="175">
        <v>33000</v>
      </c>
      <c r="F69" s="87">
        <v>40000</v>
      </c>
      <c r="G69" s="87">
        <v>35000</v>
      </c>
      <c r="H69" s="85">
        <f>E69/C69</f>
        <v>0.82499999999999996</v>
      </c>
    </row>
    <row r="70" spans="1:9" x14ac:dyDescent="0.2">
      <c r="A70" s="197">
        <v>3</v>
      </c>
      <c r="B70" s="46" t="s">
        <v>112</v>
      </c>
      <c r="C70" s="88">
        <v>10000</v>
      </c>
      <c r="D70" s="103">
        <v>5060.4799999999996</v>
      </c>
      <c r="E70" s="177">
        <v>5060.4799999999996</v>
      </c>
      <c r="F70" s="87">
        <v>10000</v>
      </c>
      <c r="G70" s="87">
        <v>10000</v>
      </c>
      <c r="H70" s="85">
        <f>E70/C70</f>
        <v>0.50604799999999994</v>
      </c>
    </row>
    <row r="71" spans="1:9" x14ac:dyDescent="0.2">
      <c r="A71" s="197">
        <v>4</v>
      </c>
      <c r="B71" s="46" t="s">
        <v>194</v>
      </c>
      <c r="C71" s="86">
        <v>19000</v>
      </c>
      <c r="D71" s="96">
        <v>0</v>
      </c>
      <c r="E71" s="175">
        <v>5367.2</v>
      </c>
      <c r="F71" s="87">
        <v>19000</v>
      </c>
      <c r="G71" s="87">
        <v>19000</v>
      </c>
      <c r="H71" s="85">
        <v>0</v>
      </c>
    </row>
    <row r="72" spans="1:9" x14ac:dyDescent="0.2">
      <c r="A72" s="197">
        <v>5</v>
      </c>
      <c r="B72" s="46" t="s">
        <v>98</v>
      </c>
      <c r="C72" s="88">
        <v>19800</v>
      </c>
      <c r="D72" s="103">
        <v>12185.7</v>
      </c>
      <c r="E72" s="175">
        <v>12464.4</v>
      </c>
      <c r="F72" s="87">
        <v>19800</v>
      </c>
      <c r="G72" s="87">
        <v>19800</v>
      </c>
      <c r="H72" s="85">
        <f t="shared" ref="H72:H88" si="15">E72/C72</f>
        <v>0.62951515151515147</v>
      </c>
    </row>
    <row r="73" spans="1:9" x14ac:dyDescent="0.2">
      <c r="A73" s="197">
        <v>6</v>
      </c>
      <c r="B73" s="46" t="s">
        <v>187</v>
      </c>
      <c r="C73" s="86">
        <v>18000</v>
      </c>
      <c r="D73" s="96">
        <v>8003.03</v>
      </c>
      <c r="E73" s="177">
        <v>8003.03</v>
      </c>
      <c r="F73" s="87">
        <v>18000</v>
      </c>
      <c r="G73" s="87">
        <v>18000</v>
      </c>
      <c r="H73" s="85">
        <f t="shared" si="15"/>
        <v>0.44461277777777775</v>
      </c>
    </row>
    <row r="74" spans="1:9" x14ac:dyDescent="0.2">
      <c r="A74" s="197">
        <v>7</v>
      </c>
      <c r="B74" s="46" t="s">
        <v>97</v>
      </c>
      <c r="C74" s="86">
        <v>99000</v>
      </c>
      <c r="D74" s="82">
        <v>93507.35</v>
      </c>
      <c r="E74" s="177">
        <v>106211.35</v>
      </c>
      <c r="F74" s="87">
        <v>99000</v>
      </c>
      <c r="G74" s="87">
        <v>99000</v>
      </c>
      <c r="H74" s="85">
        <f t="shared" si="15"/>
        <v>1.0728419191919192</v>
      </c>
    </row>
    <row r="75" spans="1:9" x14ac:dyDescent="0.2">
      <c r="A75" s="197">
        <v>8</v>
      </c>
      <c r="B75" s="46" t="s">
        <v>231</v>
      </c>
      <c r="C75" s="86">
        <v>95000</v>
      </c>
      <c r="D75" s="96">
        <v>71680.72</v>
      </c>
      <c r="E75" s="175">
        <v>82334.149999999994</v>
      </c>
      <c r="F75" s="87">
        <v>95000</v>
      </c>
      <c r="G75" s="87">
        <v>95000</v>
      </c>
      <c r="H75" s="85">
        <f t="shared" si="15"/>
        <v>0.86667526315789467</v>
      </c>
    </row>
    <row r="76" spans="1:9" x14ac:dyDescent="0.2">
      <c r="A76" s="197">
        <v>9</v>
      </c>
      <c r="B76" s="46" t="s">
        <v>121</v>
      </c>
      <c r="C76" s="86">
        <v>98000</v>
      </c>
      <c r="D76" s="96">
        <v>57035.71</v>
      </c>
      <c r="E76" s="175">
        <v>68276.67</v>
      </c>
      <c r="F76" s="87">
        <v>98000</v>
      </c>
      <c r="G76" s="87">
        <v>98000</v>
      </c>
      <c r="H76" s="85">
        <f t="shared" si="15"/>
        <v>0.69670071428571423</v>
      </c>
    </row>
    <row r="77" spans="1:9" x14ac:dyDescent="0.2">
      <c r="A77" s="197">
        <v>10</v>
      </c>
      <c r="B77" s="46" t="s">
        <v>122</v>
      </c>
      <c r="C77" s="86">
        <v>19000</v>
      </c>
      <c r="D77" s="96">
        <v>32581.599999999999</v>
      </c>
      <c r="E77" s="175">
        <v>32681.69</v>
      </c>
      <c r="F77" s="87">
        <v>40000</v>
      </c>
      <c r="G77" s="87">
        <v>40000</v>
      </c>
      <c r="H77" s="85">
        <f t="shared" si="15"/>
        <v>1.7200889473684209</v>
      </c>
    </row>
    <row r="78" spans="1:9" x14ac:dyDescent="0.2">
      <c r="A78" s="197">
        <v>11</v>
      </c>
      <c r="B78" s="46" t="s">
        <v>123</v>
      </c>
      <c r="C78" s="86">
        <v>10000</v>
      </c>
      <c r="D78" s="82">
        <v>35204.5</v>
      </c>
      <c r="E78" s="175">
        <v>35204.5</v>
      </c>
      <c r="F78" s="87">
        <v>19000</v>
      </c>
      <c r="G78" s="87">
        <v>19000</v>
      </c>
      <c r="H78" s="85">
        <f t="shared" si="15"/>
        <v>3.5204499999999999</v>
      </c>
    </row>
    <row r="79" spans="1:9" x14ac:dyDescent="0.2">
      <c r="A79" s="197">
        <v>12</v>
      </c>
      <c r="B79" s="46" t="s">
        <v>111</v>
      </c>
      <c r="C79" s="86">
        <v>19800</v>
      </c>
      <c r="D79" s="96">
        <v>22991.09</v>
      </c>
      <c r="E79" s="175">
        <v>24530.75</v>
      </c>
      <c r="F79" s="87">
        <v>40000</v>
      </c>
      <c r="G79" s="87">
        <v>40000</v>
      </c>
      <c r="H79" s="85">
        <f t="shared" si="15"/>
        <v>1.2389267676767677</v>
      </c>
    </row>
    <row r="80" spans="1:9" x14ac:dyDescent="0.2">
      <c r="A80" s="197">
        <v>13</v>
      </c>
      <c r="B80" s="46" t="s">
        <v>110</v>
      </c>
      <c r="C80" s="88">
        <v>95000</v>
      </c>
      <c r="D80" s="103">
        <v>73789.84</v>
      </c>
      <c r="E80" s="175">
        <v>84012.29</v>
      </c>
      <c r="F80" s="87">
        <v>85000</v>
      </c>
      <c r="G80" s="87">
        <v>85000</v>
      </c>
      <c r="H80" s="85">
        <f t="shared" si="15"/>
        <v>0.88433989473684205</v>
      </c>
    </row>
    <row r="81" spans="1:10" x14ac:dyDescent="0.2">
      <c r="A81" s="197">
        <v>14</v>
      </c>
      <c r="B81" s="46" t="s">
        <v>131</v>
      </c>
      <c r="C81" s="88">
        <v>98000</v>
      </c>
      <c r="D81" s="103">
        <v>64893.19</v>
      </c>
      <c r="E81" s="175">
        <v>78492.759999999995</v>
      </c>
      <c r="F81" s="87">
        <v>85000</v>
      </c>
      <c r="G81" s="87">
        <v>85000</v>
      </c>
      <c r="H81" s="85">
        <f t="shared" si="15"/>
        <v>0.80094653061224486</v>
      </c>
      <c r="I81" s="49">
        <v>302525.58</v>
      </c>
    </row>
    <row r="82" spans="1:10" x14ac:dyDescent="0.2">
      <c r="A82" s="197">
        <v>15</v>
      </c>
      <c r="B82" s="46" t="s">
        <v>132</v>
      </c>
      <c r="C82" s="88">
        <v>25000</v>
      </c>
      <c r="D82" s="103">
        <v>14313.25</v>
      </c>
      <c r="E82" s="175">
        <v>16664.05</v>
      </c>
      <c r="F82" s="87">
        <v>25000</v>
      </c>
      <c r="G82" s="87">
        <v>25000</v>
      </c>
      <c r="H82" s="85">
        <f t="shared" si="15"/>
        <v>0.66656199999999999</v>
      </c>
      <c r="I82" s="49">
        <v>227600</v>
      </c>
    </row>
    <row r="83" spans="1:10" x14ac:dyDescent="0.2">
      <c r="A83" s="197">
        <v>16</v>
      </c>
      <c r="B83" s="46" t="s">
        <v>186</v>
      </c>
      <c r="C83" s="88">
        <v>10000</v>
      </c>
      <c r="D83" s="103">
        <v>6257.18</v>
      </c>
      <c r="E83" s="175">
        <v>6376.38</v>
      </c>
      <c r="F83" s="87">
        <v>10000</v>
      </c>
      <c r="G83" s="87">
        <v>10000</v>
      </c>
      <c r="H83" s="85">
        <f t="shared" si="15"/>
        <v>0.63763800000000004</v>
      </c>
      <c r="I83" s="49">
        <f>SUM(I81:I82)</f>
        <v>530125.58000000007</v>
      </c>
    </row>
    <row r="84" spans="1:10" x14ac:dyDescent="0.2">
      <c r="A84" s="197">
        <v>17</v>
      </c>
      <c r="B84" s="46" t="s">
        <v>124</v>
      </c>
      <c r="C84" s="88">
        <v>110000</v>
      </c>
      <c r="D84" s="103">
        <v>53937.39</v>
      </c>
      <c r="E84" s="175">
        <v>77291.89</v>
      </c>
      <c r="F84" s="87">
        <v>99000</v>
      </c>
      <c r="G84" s="87">
        <v>99000</v>
      </c>
      <c r="H84" s="85">
        <f t="shared" si="15"/>
        <v>0.7026535454545455</v>
      </c>
      <c r="I84" s="49">
        <f>SUM(I81:I83)</f>
        <v>1060251.1600000001</v>
      </c>
    </row>
    <row r="85" spans="1:10" x14ac:dyDescent="0.2">
      <c r="A85" s="197">
        <v>18</v>
      </c>
      <c r="B85" s="46" t="s">
        <v>125</v>
      </c>
      <c r="C85" s="88">
        <v>25000</v>
      </c>
      <c r="D85" s="103">
        <v>28753.64</v>
      </c>
      <c r="E85" s="175">
        <v>30298.639999999999</v>
      </c>
      <c r="F85" s="87">
        <v>45000</v>
      </c>
      <c r="G85" s="87">
        <v>35000</v>
      </c>
      <c r="H85" s="85">
        <f t="shared" si="15"/>
        <v>1.2119456</v>
      </c>
      <c r="I85" s="49">
        <f>SUM(I81:I84)</f>
        <v>2120502.3200000003</v>
      </c>
    </row>
    <row r="86" spans="1:10" x14ac:dyDescent="0.2">
      <c r="A86" s="197">
        <v>19</v>
      </c>
      <c r="B86" s="46" t="s">
        <v>189</v>
      </c>
      <c r="C86" s="88">
        <v>150000</v>
      </c>
      <c r="D86" s="103">
        <v>59662.29</v>
      </c>
      <c r="E86" s="175">
        <v>85893.63</v>
      </c>
      <c r="F86" s="87">
        <v>98000</v>
      </c>
      <c r="G86" s="87">
        <v>99000</v>
      </c>
      <c r="H86" s="85">
        <f t="shared" si="15"/>
        <v>0.57262420000000003</v>
      </c>
      <c r="I86" s="49">
        <f>1885+E87</f>
        <v>17032.400000000001</v>
      </c>
      <c r="J86" s="49"/>
    </row>
    <row r="87" spans="1:10" x14ac:dyDescent="0.2">
      <c r="A87" s="197">
        <v>20</v>
      </c>
      <c r="B87" s="46" t="s">
        <v>134</v>
      </c>
      <c r="C87" s="88">
        <v>5000</v>
      </c>
      <c r="D87" s="103">
        <v>0</v>
      </c>
      <c r="E87" s="175">
        <v>15147.4</v>
      </c>
      <c r="F87" s="87">
        <v>5000</v>
      </c>
      <c r="G87" s="87">
        <v>15000</v>
      </c>
      <c r="H87" s="85">
        <f t="shared" si="15"/>
        <v>3.02948</v>
      </c>
      <c r="I87" s="49">
        <v>4887.6099999999997</v>
      </c>
    </row>
    <row r="88" spans="1:10" x14ac:dyDescent="0.2">
      <c r="A88" s="197">
        <v>21</v>
      </c>
      <c r="B88" s="46" t="s">
        <v>50</v>
      </c>
      <c r="C88" s="88">
        <v>10000</v>
      </c>
      <c r="D88" s="103">
        <v>5592.51</v>
      </c>
      <c r="E88" s="175">
        <v>10406.67</v>
      </c>
      <c r="F88" s="87">
        <v>10000</v>
      </c>
      <c r="G88" s="87">
        <v>10000</v>
      </c>
      <c r="H88" s="85">
        <f t="shared" si="15"/>
        <v>1.040667</v>
      </c>
      <c r="I88" s="49">
        <v>81006.02</v>
      </c>
    </row>
    <row r="89" spans="1:10" x14ac:dyDescent="0.2">
      <c r="A89" s="197">
        <v>22</v>
      </c>
      <c r="B89" s="46" t="s">
        <v>212</v>
      </c>
      <c r="C89" s="88">
        <v>16000</v>
      </c>
      <c r="D89" s="103">
        <v>0</v>
      </c>
      <c r="E89" s="175">
        <v>0</v>
      </c>
      <c r="F89" s="87">
        <v>19000</v>
      </c>
      <c r="G89" s="87">
        <v>19000</v>
      </c>
      <c r="H89" s="85">
        <v>0</v>
      </c>
      <c r="I89" s="49">
        <f>SUM(I87:I88)</f>
        <v>85893.63</v>
      </c>
    </row>
    <row r="90" spans="1:10" x14ac:dyDescent="0.2">
      <c r="A90" s="197">
        <v>23</v>
      </c>
      <c r="B90" s="46" t="s">
        <v>230</v>
      </c>
      <c r="C90" s="88">
        <v>5000</v>
      </c>
      <c r="D90" s="103">
        <v>21045</v>
      </c>
      <c r="E90" s="175">
        <v>21045</v>
      </c>
      <c r="F90" s="87">
        <v>25000</v>
      </c>
      <c r="G90" s="87">
        <v>25000</v>
      </c>
      <c r="H90" s="85">
        <f>E90/C90</f>
        <v>4.2089999999999996</v>
      </c>
      <c r="I90" s="49">
        <f>SUM(I89,I84)</f>
        <v>1146144.79</v>
      </c>
    </row>
    <row r="91" spans="1:10" x14ac:dyDescent="0.2">
      <c r="A91" s="197">
        <v>24</v>
      </c>
      <c r="B91" s="46" t="s">
        <v>229</v>
      </c>
      <c r="C91" s="88">
        <v>10000</v>
      </c>
      <c r="D91" s="89">
        <v>7274</v>
      </c>
      <c r="E91" s="175">
        <v>8594</v>
      </c>
      <c r="F91" s="87">
        <v>10000</v>
      </c>
      <c r="G91" s="87">
        <v>10000</v>
      </c>
      <c r="H91" s="85">
        <f>E91/C91</f>
        <v>0.85940000000000005</v>
      </c>
    </row>
    <row r="92" spans="1:10" x14ac:dyDescent="0.2">
      <c r="A92" s="197">
        <v>25</v>
      </c>
      <c r="B92" s="46" t="s">
        <v>228</v>
      </c>
      <c r="C92" s="88">
        <v>19000</v>
      </c>
      <c r="D92" s="103">
        <v>0</v>
      </c>
      <c r="E92" s="175">
        <v>0</v>
      </c>
      <c r="F92" s="87">
        <v>19000</v>
      </c>
      <c r="G92" s="87">
        <v>19000</v>
      </c>
      <c r="H92" s="85">
        <v>0</v>
      </c>
      <c r="I92" s="49">
        <f>SUM(I96:I97)</f>
        <v>456910.56</v>
      </c>
    </row>
    <row r="93" spans="1:10" x14ac:dyDescent="0.2">
      <c r="A93" s="197">
        <v>26</v>
      </c>
      <c r="B93" s="46" t="s">
        <v>149</v>
      </c>
      <c r="C93" s="88">
        <v>10000</v>
      </c>
      <c r="D93" s="89">
        <v>5029.6000000000004</v>
      </c>
      <c r="E93" s="175">
        <v>7087.2</v>
      </c>
      <c r="F93" s="87">
        <v>10000</v>
      </c>
      <c r="G93" s="87">
        <v>19000</v>
      </c>
      <c r="H93" s="85">
        <f t="shared" ref="H93:H117" si="16">E93/C93</f>
        <v>0.70872000000000002</v>
      </c>
      <c r="I93" s="49">
        <v>484348.2</v>
      </c>
    </row>
    <row r="94" spans="1:10" x14ac:dyDescent="0.2">
      <c r="A94" s="197">
        <v>27</v>
      </c>
      <c r="B94" s="46" t="s">
        <v>126</v>
      </c>
      <c r="C94" s="88">
        <v>95000</v>
      </c>
      <c r="D94" s="103">
        <v>226000</v>
      </c>
      <c r="E94" s="175">
        <v>197286.36</v>
      </c>
      <c r="F94" s="87">
        <v>250000</v>
      </c>
      <c r="G94" s="87">
        <v>220000</v>
      </c>
      <c r="H94" s="85">
        <f t="shared" si="16"/>
        <v>2.0766985263157891</v>
      </c>
      <c r="I94" s="49">
        <v>3825.22</v>
      </c>
    </row>
    <row r="95" spans="1:10" x14ac:dyDescent="0.2">
      <c r="A95" s="197">
        <v>28</v>
      </c>
      <c r="B95" s="46" t="s">
        <v>133</v>
      </c>
      <c r="C95" s="88">
        <v>40000</v>
      </c>
      <c r="D95" s="103">
        <v>45000</v>
      </c>
      <c r="E95" s="175">
        <v>72567.520000000004</v>
      </c>
      <c r="F95" s="87">
        <v>40000</v>
      </c>
      <c r="G95" s="87">
        <v>40000</v>
      </c>
      <c r="H95" s="85">
        <f t="shared" si="16"/>
        <v>1.8141880000000001</v>
      </c>
      <c r="I95" s="49">
        <v>892.03</v>
      </c>
    </row>
    <row r="96" spans="1:10" x14ac:dyDescent="0.2">
      <c r="A96" s="197">
        <v>29</v>
      </c>
      <c r="B96" s="46" t="s">
        <v>109</v>
      </c>
      <c r="C96" s="88">
        <v>30000</v>
      </c>
      <c r="D96" s="103">
        <v>12228.52</v>
      </c>
      <c r="E96" s="175">
        <v>26006.87</v>
      </c>
      <c r="F96" s="87">
        <v>30000</v>
      </c>
      <c r="G96" s="87">
        <v>30000</v>
      </c>
      <c r="H96" s="85">
        <f t="shared" si="16"/>
        <v>0.86689566666666662</v>
      </c>
      <c r="I96" s="49">
        <f>SUM(I93:I95)</f>
        <v>489065.45</v>
      </c>
    </row>
    <row r="97" spans="1:9" x14ac:dyDescent="0.2">
      <c r="A97" s="197">
        <v>30</v>
      </c>
      <c r="B97" s="46" t="s">
        <v>173</v>
      </c>
      <c r="C97" s="88">
        <v>553000</v>
      </c>
      <c r="D97" s="103">
        <v>456910.56</v>
      </c>
      <c r="E97" s="175">
        <v>551026.39</v>
      </c>
      <c r="F97" s="87">
        <v>800000</v>
      </c>
      <c r="G97" s="87">
        <v>800000</v>
      </c>
      <c r="H97" s="85">
        <f t="shared" si="16"/>
        <v>0.99643108499095845</v>
      </c>
      <c r="I97" s="49">
        <f>-D98</f>
        <v>-32154.89</v>
      </c>
    </row>
    <row r="98" spans="1:9" x14ac:dyDescent="0.2">
      <c r="A98" s="197">
        <v>31</v>
      </c>
      <c r="B98" s="46" t="s">
        <v>174</v>
      </c>
      <c r="C98" s="86">
        <v>25000</v>
      </c>
      <c r="D98" s="96">
        <v>32154.89</v>
      </c>
      <c r="E98" s="175">
        <v>33250</v>
      </c>
      <c r="F98" s="87">
        <v>35000</v>
      </c>
      <c r="G98" s="87">
        <v>35000</v>
      </c>
      <c r="H98" s="85">
        <f t="shared" si="16"/>
        <v>1.33</v>
      </c>
      <c r="I98" s="49">
        <v>194757.47</v>
      </c>
    </row>
    <row r="99" spans="1:9" x14ac:dyDescent="0.2">
      <c r="A99" s="197">
        <v>32</v>
      </c>
      <c r="B99" s="46" t="s">
        <v>72</v>
      </c>
      <c r="C99" s="86">
        <v>350000</v>
      </c>
      <c r="D99" s="82">
        <v>521475.38</v>
      </c>
      <c r="E99" s="175">
        <v>530125.57999999996</v>
      </c>
      <c r="F99" s="87">
        <v>500000</v>
      </c>
      <c r="G99" s="87">
        <v>472000</v>
      </c>
      <c r="H99" s="85">
        <f t="shared" si="16"/>
        <v>1.5146445142857141</v>
      </c>
      <c r="I99" s="49">
        <v>16782.740000000002</v>
      </c>
    </row>
    <row r="100" spans="1:9" x14ac:dyDescent="0.2">
      <c r="A100" s="197">
        <v>33</v>
      </c>
      <c r="B100" s="46" t="s">
        <v>99</v>
      </c>
      <c r="C100" s="86">
        <v>300000</v>
      </c>
      <c r="D100" s="96">
        <v>213047.74</v>
      </c>
      <c r="E100" s="175">
        <v>240434.45</v>
      </c>
      <c r="F100" s="87">
        <v>500000</v>
      </c>
      <c r="G100" s="87">
        <v>500000</v>
      </c>
      <c r="H100" s="85">
        <f t="shared" si="16"/>
        <v>0.80144816666666674</v>
      </c>
      <c r="I100" s="49">
        <v>1507.53</v>
      </c>
    </row>
    <row r="101" spans="1:9" x14ac:dyDescent="0.2">
      <c r="A101" s="197">
        <v>34</v>
      </c>
      <c r="B101" s="46" t="s">
        <v>190</v>
      </c>
      <c r="C101" s="88">
        <v>180000</v>
      </c>
      <c r="D101" s="103">
        <v>203369.2</v>
      </c>
      <c r="E101" s="175">
        <v>223434.52</v>
      </c>
      <c r="F101" s="87">
        <v>300000</v>
      </c>
      <c r="G101" s="87">
        <v>300000</v>
      </c>
      <c r="H101" s="85">
        <f t="shared" si="16"/>
        <v>1.2413028888888888</v>
      </c>
      <c r="I101" s="49">
        <f>SUM(I98:I100)</f>
        <v>213047.74</v>
      </c>
    </row>
    <row r="102" spans="1:9" x14ac:dyDescent="0.2">
      <c r="A102" s="197">
        <v>35</v>
      </c>
      <c r="B102" s="46" t="s">
        <v>114</v>
      </c>
      <c r="C102" s="88">
        <v>300000</v>
      </c>
      <c r="D102" s="89">
        <v>309432.28000000003</v>
      </c>
      <c r="E102" s="175">
        <v>375922.34</v>
      </c>
      <c r="F102" s="87">
        <v>350000</v>
      </c>
      <c r="G102" s="87">
        <v>370000</v>
      </c>
      <c r="H102" s="85">
        <f t="shared" si="16"/>
        <v>1.2530744666666667</v>
      </c>
      <c r="I102" s="49">
        <v>297391.68</v>
      </c>
    </row>
    <row r="103" spans="1:9" ht="13.5" thickBot="1" x14ac:dyDescent="0.25">
      <c r="A103" s="197">
        <v>36</v>
      </c>
      <c r="B103" s="68" t="s">
        <v>175</v>
      </c>
      <c r="C103" s="104">
        <v>100000</v>
      </c>
      <c r="D103" s="105">
        <v>106950</v>
      </c>
      <c r="E103" s="176">
        <v>132950</v>
      </c>
      <c r="F103" s="106">
        <v>99000</v>
      </c>
      <c r="G103" s="106">
        <v>99000</v>
      </c>
      <c r="H103" s="93">
        <f t="shared" si="16"/>
        <v>1.3294999999999999</v>
      </c>
      <c r="I103" s="49">
        <v>12040.6</v>
      </c>
    </row>
    <row r="104" spans="1:9" ht="13.5" thickBot="1" x14ac:dyDescent="0.25">
      <c r="A104" s="188" t="s">
        <v>276</v>
      </c>
      <c r="B104" s="66" t="s">
        <v>74</v>
      </c>
      <c r="C104" s="102">
        <f>SUM(C105:C145)</f>
        <v>2207982</v>
      </c>
      <c r="D104" s="102">
        <f>SUM(D105:D137,D139:D145)</f>
        <v>1645250.0100000002</v>
      </c>
      <c r="E104" s="172">
        <f>SUM(E105:E145)</f>
        <v>1982586.5799999998</v>
      </c>
      <c r="F104" s="107">
        <f>SUM(F105:F145)</f>
        <v>1569494</v>
      </c>
      <c r="G104" s="107">
        <f>SUM(G105:G145)</f>
        <v>2017387</v>
      </c>
      <c r="H104" s="75">
        <f t="shared" si="16"/>
        <v>0.89791790875106769</v>
      </c>
      <c r="I104" s="49">
        <f>SUM(I102:I103)</f>
        <v>309432.27999999997</v>
      </c>
    </row>
    <row r="105" spans="1:9" x14ac:dyDescent="0.2">
      <c r="A105" s="198">
        <v>1</v>
      </c>
      <c r="B105" s="67" t="s">
        <v>103</v>
      </c>
      <c r="C105" s="108">
        <v>25000</v>
      </c>
      <c r="D105" s="89">
        <v>53750</v>
      </c>
      <c r="E105" s="177">
        <v>54200</v>
      </c>
      <c r="F105" s="91">
        <v>70000</v>
      </c>
      <c r="G105" s="91">
        <v>60000</v>
      </c>
      <c r="H105" s="85">
        <f t="shared" si="16"/>
        <v>2.1680000000000001</v>
      </c>
    </row>
    <row r="106" spans="1:9" x14ac:dyDescent="0.2">
      <c r="A106" s="199">
        <v>2</v>
      </c>
      <c r="B106" s="46" t="s">
        <v>176</v>
      </c>
      <c r="C106" s="88">
        <v>65000</v>
      </c>
      <c r="D106" s="103">
        <v>75194.63</v>
      </c>
      <c r="E106" s="175">
        <v>80126.77</v>
      </c>
      <c r="F106" s="87">
        <v>80000</v>
      </c>
      <c r="G106" s="87">
        <v>80000</v>
      </c>
      <c r="H106" s="85">
        <f t="shared" si="16"/>
        <v>1.2327195384615386</v>
      </c>
    </row>
    <row r="107" spans="1:9" x14ac:dyDescent="0.2">
      <c r="A107" s="199">
        <v>3</v>
      </c>
      <c r="B107" s="46" t="s">
        <v>177</v>
      </c>
      <c r="C107" s="88">
        <v>6500</v>
      </c>
      <c r="D107" s="103">
        <v>3936.2</v>
      </c>
      <c r="E107" s="175">
        <v>4451.2</v>
      </c>
      <c r="F107" s="87">
        <v>6500</v>
      </c>
      <c r="G107" s="87">
        <v>6500</v>
      </c>
      <c r="H107" s="85">
        <f t="shared" si="16"/>
        <v>0.68479999999999996</v>
      </c>
      <c r="I107" s="49">
        <v>7908.34</v>
      </c>
    </row>
    <row r="108" spans="1:9" x14ac:dyDescent="0.2">
      <c r="A108" s="199">
        <v>4</v>
      </c>
      <c r="B108" s="46" t="s">
        <v>252</v>
      </c>
      <c r="C108" s="88">
        <v>0</v>
      </c>
      <c r="D108" s="103">
        <v>14137.51</v>
      </c>
      <c r="E108" s="175">
        <v>17793.759999999998</v>
      </c>
      <c r="F108" s="87">
        <v>19000</v>
      </c>
      <c r="G108" s="87">
        <v>19000</v>
      </c>
      <c r="H108" s="85" t="e">
        <f t="shared" si="16"/>
        <v>#DIV/0!</v>
      </c>
      <c r="I108" s="49">
        <v>9885.42</v>
      </c>
    </row>
    <row r="109" spans="1:9" x14ac:dyDescent="0.2">
      <c r="A109" s="199">
        <v>5</v>
      </c>
      <c r="B109" s="46" t="s">
        <v>135</v>
      </c>
      <c r="C109" s="86">
        <v>50000</v>
      </c>
      <c r="D109" s="96">
        <v>44211.77</v>
      </c>
      <c r="E109" s="175">
        <v>54081.120000000003</v>
      </c>
      <c r="F109" s="87">
        <v>50000</v>
      </c>
      <c r="G109" s="87">
        <v>75000</v>
      </c>
      <c r="H109" s="85">
        <f t="shared" si="16"/>
        <v>1.0816224000000001</v>
      </c>
      <c r="I109" s="49">
        <f>SUM(I107:I108)</f>
        <v>17793.760000000002</v>
      </c>
    </row>
    <row r="110" spans="1:9" x14ac:dyDescent="0.2">
      <c r="A110" s="199">
        <v>6</v>
      </c>
      <c r="B110" s="46" t="s">
        <v>23</v>
      </c>
      <c r="C110" s="88">
        <v>50000</v>
      </c>
      <c r="D110" s="103">
        <v>47228.94</v>
      </c>
      <c r="E110" s="175">
        <v>55633.25</v>
      </c>
      <c r="F110" s="87">
        <v>55000</v>
      </c>
      <c r="G110" s="87">
        <v>55000</v>
      </c>
      <c r="H110" s="85">
        <f t="shared" si="16"/>
        <v>1.112665</v>
      </c>
    </row>
    <row r="111" spans="1:9" x14ac:dyDescent="0.2">
      <c r="A111" s="199">
        <v>7</v>
      </c>
      <c r="B111" s="46" t="s">
        <v>191</v>
      </c>
      <c r="C111" s="86">
        <v>60000</v>
      </c>
      <c r="D111" s="96">
        <v>49691.73</v>
      </c>
      <c r="E111" s="175">
        <v>60587.29</v>
      </c>
      <c r="F111" s="87">
        <v>60000</v>
      </c>
      <c r="G111" s="87">
        <v>60000</v>
      </c>
      <c r="H111" s="85">
        <f t="shared" si="16"/>
        <v>1.0097881666666666</v>
      </c>
      <c r="I111" s="49">
        <v>171240.81</v>
      </c>
    </row>
    <row r="112" spans="1:9" x14ac:dyDescent="0.2">
      <c r="A112" s="199">
        <v>8</v>
      </c>
      <c r="B112" s="46" t="s">
        <v>21</v>
      </c>
      <c r="C112" s="88">
        <v>198000</v>
      </c>
      <c r="D112" s="103">
        <v>140964.20000000001</v>
      </c>
      <c r="E112" s="175">
        <v>172466.36</v>
      </c>
      <c r="F112" s="87">
        <v>175000</v>
      </c>
      <c r="G112" s="87">
        <v>195000</v>
      </c>
      <c r="H112" s="85">
        <f t="shared" si="16"/>
        <v>0.87104222222222216</v>
      </c>
      <c r="I112" s="49">
        <v>1225.55</v>
      </c>
    </row>
    <row r="113" spans="1:9" x14ac:dyDescent="0.2">
      <c r="A113" s="199">
        <v>9</v>
      </c>
      <c r="B113" s="46" t="s">
        <v>253</v>
      </c>
      <c r="C113" s="86">
        <v>80000</v>
      </c>
      <c r="D113" s="96">
        <v>40106</v>
      </c>
      <c r="E113" s="175">
        <v>40106</v>
      </c>
      <c r="F113" s="87">
        <v>50000</v>
      </c>
      <c r="G113" s="87">
        <v>50000</v>
      </c>
      <c r="H113" s="85">
        <f t="shared" si="16"/>
        <v>0.50132500000000002</v>
      </c>
      <c r="I113" s="49">
        <f>SUM(I111:I112)</f>
        <v>172466.36</v>
      </c>
    </row>
    <row r="114" spans="1:9" x14ac:dyDescent="0.2">
      <c r="A114" s="199">
        <v>10</v>
      </c>
      <c r="B114" s="46" t="s">
        <v>218</v>
      </c>
      <c r="C114" s="88">
        <v>350000</v>
      </c>
      <c r="D114" s="103">
        <v>192650.87</v>
      </c>
      <c r="E114" s="175">
        <v>220970.75</v>
      </c>
      <c r="F114" s="87">
        <v>250000</v>
      </c>
      <c r="G114" s="87">
        <v>250000</v>
      </c>
      <c r="H114" s="85">
        <f t="shared" si="16"/>
        <v>0.63134500000000005</v>
      </c>
    </row>
    <row r="115" spans="1:9" x14ac:dyDescent="0.2">
      <c r="A115" s="199">
        <v>11</v>
      </c>
      <c r="B115" s="46" t="s">
        <v>254</v>
      </c>
      <c r="C115" s="88">
        <v>25000</v>
      </c>
      <c r="D115" s="103">
        <v>83701</v>
      </c>
      <c r="E115" s="175">
        <v>111497.48</v>
      </c>
      <c r="F115" s="87">
        <v>60000</v>
      </c>
      <c r="G115" s="87">
        <v>90000</v>
      </c>
      <c r="H115" s="85">
        <f t="shared" si="16"/>
        <v>4.4598991999999997</v>
      </c>
    </row>
    <row r="116" spans="1:9" x14ac:dyDescent="0.2">
      <c r="A116" s="200" t="s">
        <v>178</v>
      </c>
      <c r="B116" s="46" t="s">
        <v>198</v>
      </c>
      <c r="C116" s="88">
        <v>18000</v>
      </c>
      <c r="D116" s="103">
        <v>17028.669999999998</v>
      </c>
      <c r="E116" s="175">
        <v>19828.669999999998</v>
      </c>
      <c r="F116" s="87">
        <v>18000</v>
      </c>
      <c r="G116" s="87">
        <v>19500</v>
      </c>
      <c r="H116" s="85">
        <f t="shared" si="16"/>
        <v>1.1015927777777776</v>
      </c>
      <c r="I116" s="49">
        <v>1110098.3700000001</v>
      </c>
    </row>
    <row r="117" spans="1:9" x14ac:dyDescent="0.2">
      <c r="A117" s="200" t="s">
        <v>179</v>
      </c>
      <c r="B117" s="46" t="s">
        <v>214</v>
      </c>
      <c r="C117" s="88">
        <v>202482</v>
      </c>
      <c r="D117" s="103">
        <v>168735.03</v>
      </c>
      <c r="E117" s="175">
        <v>226730.37</v>
      </c>
      <c r="F117" s="87">
        <v>220000</v>
      </c>
      <c r="G117" s="87">
        <v>220000</v>
      </c>
      <c r="H117" s="85">
        <f t="shared" si="16"/>
        <v>1.1197556819865468</v>
      </c>
      <c r="I117" s="49">
        <v>-1112057.67</v>
      </c>
    </row>
    <row r="118" spans="1:9" x14ac:dyDescent="0.2">
      <c r="A118" s="199">
        <v>14</v>
      </c>
      <c r="B118" s="46" t="s">
        <v>257</v>
      </c>
      <c r="C118" s="88">
        <v>0</v>
      </c>
      <c r="D118" s="103">
        <v>24970</v>
      </c>
      <c r="E118" s="175">
        <v>32772.879999999997</v>
      </c>
      <c r="F118" s="87">
        <v>16800</v>
      </c>
      <c r="G118" s="87">
        <v>16800</v>
      </c>
      <c r="H118" s="85">
        <v>0</v>
      </c>
      <c r="I118" s="49">
        <f>SUM(I116:I117)</f>
        <v>-1959.2999999998137</v>
      </c>
    </row>
    <row r="119" spans="1:9" x14ac:dyDescent="0.2">
      <c r="A119" s="199">
        <v>15</v>
      </c>
      <c r="B119" s="46" t="s">
        <v>197</v>
      </c>
      <c r="C119" s="88">
        <v>15000</v>
      </c>
      <c r="D119" s="89">
        <v>16830</v>
      </c>
      <c r="E119" s="175">
        <v>20196</v>
      </c>
      <c r="F119" s="87">
        <v>20194</v>
      </c>
      <c r="G119" s="87">
        <v>22032</v>
      </c>
      <c r="H119" s="85">
        <f>E119/C119</f>
        <v>1.3464</v>
      </c>
    </row>
    <row r="120" spans="1:9" x14ac:dyDescent="0.2">
      <c r="A120" s="199">
        <v>16</v>
      </c>
      <c r="B120" s="46" t="s">
        <v>264</v>
      </c>
      <c r="C120" s="88">
        <v>0</v>
      </c>
      <c r="D120" s="103">
        <v>46520</v>
      </c>
      <c r="E120" s="175">
        <v>82520</v>
      </c>
      <c r="F120" s="87">
        <v>20000</v>
      </c>
      <c r="G120" s="87">
        <v>20000</v>
      </c>
      <c r="H120" s="85">
        <v>0</v>
      </c>
      <c r="I120" s="49">
        <v>186891.25</v>
      </c>
    </row>
    <row r="121" spans="1:9" x14ac:dyDescent="0.2">
      <c r="A121" s="199">
        <v>17</v>
      </c>
      <c r="B121" s="46" t="s">
        <v>265</v>
      </c>
      <c r="C121" s="88">
        <v>0</v>
      </c>
      <c r="D121" s="89">
        <v>49090</v>
      </c>
      <c r="E121" s="122">
        <v>49090</v>
      </c>
      <c r="F121" s="87">
        <v>0</v>
      </c>
      <c r="G121" s="87">
        <v>5000</v>
      </c>
      <c r="H121" s="85">
        <v>0</v>
      </c>
      <c r="I121" s="49">
        <v>5759.62</v>
      </c>
    </row>
    <row r="122" spans="1:9" x14ac:dyDescent="0.2">
      <c r="A122" s="200" t="s">
        <v>180</v>
      </c>
      <c r="B122" s="46" t="s">
        <v>188</v>
      </c>
      <c r="C122" s="88">
        <v>18000</v>
      </c>
      <c r="D122" s="103">
        <v>12327.4</v>
      </c>
      <c r="E122" s="175">
        <v>15101.7</v>
      </c>
      <c r="F122" s="87">
        <v>18000</v>
      </c>
      <c r="G122" s="87">
        <v>18000</v>
      </c>
      <c r="H122" s="85">
        <f t="shared" ref="H122:H130" si="17">E122/C122</f>
        <v>0.83898333333333341</v>
      </c>
      <c r="I122" s="49">
        <f>SUM(I120:I121)</f>
        <v>192650.87</v>
      </c>
    </row>
    <row r="123" spans="1:9" x14ac:dyDescent="0.2">
      <c r="A123" s="200" t="s">
        <v>196</v>
      </c>
      <c r="B123" s="46" t="s">
        <v>162</v>
      </c>
      <c r="C123" s="88">
        <v>90000</v>
      </c>
      <c r="D123" s="103">
        <v>46456.99</v>
      </c>
      <c r="E123" s="175">
        <v>55269.21</v>
      </c>
      <c r="F123" s="87">
        <v>65000</v>
      </c>
      <c r="G123" s="87">
        <v>65000</v>
      </c>
      <c r="H123" s="85">
        <f t="shared" si="17"/>
        <v>0.61410233333333331</v>
      </c>
    </row>
    <row r="124" spans="1:9" x14ac:dyDescent="0.2">
      <c r="A124" s="199">
        <v>20</v>
      </c>
      <c r="B124" s="46" t="s">
        <v>117</v>
      </c>
      <c r="C124" s="88">
        <v>12000</v>
      </c>
      <c r="D124" s="89">
        <v>17168</v>
      </c>
      <c r="E124" s="175">
        <v>20160</v>
      </c>
      <c r="F124" s="87">
        <v>18000</v>
      </c>
      <c r="G124" s="87">
        <v>18000</v>
      </c>
      <c r="H124" s="85">
        <f t="shared" si="17"/>
        <v>1.68</v>
      </c>
      <c r="I124" s="49">
        <v>36500</v>
      </c>
    </row>
    <row r="125" spans="1:9" x14ac:dyDescent="0.2">
      <c r="A125" s="199">
        <v>21</v>
      </c>
      <c r="B125" s="46" t="s">
        <v>51</v>
      </c>
      <c r="C125" s="88">
        <v>10000</v>
      </c>
      <c r="D125" s="103">
        <v>5971</v>
      </c>
      <c r="E125" s="175">
        <v>6621</v>
      </c>
      <c r="F125" s="87">
        <v>10000</v>
      </c>
      <c r="G125" s="87">
        <v>10000</v>
      </c>
      <c r="H125" s="85">
        <f t="shared" si="17"/>
        <v>0.66210000000000002</v>
      </c>
      <c r="I125" s="49">
        <v>42459.3</v>
      </c>
    </row>
    <row r="126" spans="1:9" x14ac:dyDescent="0.2">
      <c r="A126" s="199">
        <v>22</v>
      </c>
      <c r="B126" s="46" t="s">
        <v>158</v>
      </c>
      <c r="C126" s="88">
        <v>30000</v>
      </c>
      <c r="D126" s="109">
        <v>0</v>
      </c>
      <c r="E126" s="175">
        <v>0</v>
      </c>
      <c r="F126" s="87">
        <v>10000</v>
      </c>
      <c r="G126" s="87">
        <v>10000</v>
      </c>
      <c r="H126" s="85">
        <f t="shared" si="17"/>
        <v>0</v>
      </c>
      <c r="I126" s="49">
        <f>SUM(I124:I125)</f>
        <v>78959.3</v>
      </c>
    </row>
    <row r="127" spans="1:9" x14ac:dyDescent="0.2">
      <c r="A127" s="199">
        <v>23</v>
      </c>
      <c r="B127" s="46" t="s">
        <v>213</v>
      </c>
      <c r="C127" s="88">
        <v>20000</v>
      </c>
      <c r="D127" s="103">
        <v>15326</v>
      </c>
      <c r="E127" s="175">
        <v>15326</v>
      </c>
      <c r="F127" s="87">
        <v>20000</v>
      </c>
      <c r="G127" s="87">
        <v>19000</v>
      </c>
      <c r="H127" s="85">
        <f t="shared" si="17"/>
        <v>0.76629999999999998</v>
      </c>
      <c r="I127" s="49">
        <f>SUM(I126,I118)</f>
        <v>77000.000000000189</v>
      </c>
    </row>
    <row r="128" spans="1:9" x14ac:dyDescent="0.2">
      <c r="A128" s="199">
        <v>24</v>
      </c>
      <c r="B128" s="46" t="s">
        <v>255</v>
      </c>
      <c r="C128" s="88">
        <v>73000</v>
      </c>
      <c r="D128" s="103">
        <v>58459.3</v>
      </c>
      <c r="E128" s="175">
        <v>73970</v>
      </c>
      <c r="F128" s="87">
        <v>73000</v>
      </c>
      <c r="G128" s="87">
        <v>65180</v>
      </c>
      <c r="H128" s="85">
        <f t="shared" si="17"/>
        <v>1.0132876712328767</v>
      </c>
      <c r="I128" s="49">
        <v>42459.3</v>
      </c>
    </row>
    <row r="129" spans="1:9" x14ac:dyDescent="0.2">
      <c r="A129" s="199">
        <v>25</v>
      </c>
      <c r="B129" s="46" t="s">
        <v>163</v>
      </c>
      <c r="C129" s="88">
        <v>50000</v>
      </c>
      <c r="D129" s="103">
        <v>53630</v>
      </c>
      <c r="E129" s="175">
        <v>93310</v>
      </c>
      <c r="F129" s="87">
        <v>70000</v>
      </c>
      <c r="G129" s="87">
        <v>70000</v>
      </c>
      <c r="H129" s="85">
        <f t="shared" si="17"/>
        <v>1.8662000000000001</v>
      </c>
      <c r="I129" s="49">
        <v>16000</v>
      </c>
    </row>
    <row r="130" spans="1:9" x14ac:dyDescent="0.2">
      <c r="A130" s="199">
        <v>26</v>
      </c>
      <c r="B130" s="46" t="s">
        <v>250</v>
      </c>
      <c r="C130" s="88">
        <v>30000</v>
      </c>
      <c r="D130" s="89">
        <v>58998</v>
      </c>
      <c r="E130" s="175">
        <v>84060</v>
      </c>
      <c r="F130" s="87">
        <v>25000</v>
      </c>
      <c r="G130" s="87">
        <v>25000</v>
      </c>
      <c r="H130" s="85">
        <f t="shared" si="17"/>
        <v>2.802</v>
      </c>
      <c r="I130" s="49">
        <f>SUM(I128:I129)</f>
        <v>58459.3</v>
      </c>
    </row>
    <row r="131" spans="1:9" x14ac:dyDescent="0.2">
      <c r="A131" s="199">
        <v>27</v>
      </c>
      <c r="B131" s="46" t="s">
        <v>209</v>
      </c>
      <c r="C131" s="88">
        <v>50000</v>
      </c>
      <c r="D131" s="89">
        <v>0</v>
      </c>
      <c r="E131" s="175">
        <v>0</v>
      </c>
      <c r="F131" s="87">
        <v>10000</v>
      </c>
      <c r="G131" s="87">
        <v>19000</v>
      </c>
      <c r="H131" s="85">
        <v>0</v>
      </c>
    </row>
    <row r="132" spans="1:9" x14ac:dyDescent="0.2">
      <c r="A132" s="199">
        <v>28</v>
      </c>
      <c r="B132" s="46" t="s">
        <v>308</v>
      </c>
      <c r="C132" s="88">
        <v>250000</v>
      </c>
      <c r="D132" s="103">
        <v>0</v>
      </c>
      <c r="E132" s="175"/>
      <c r="F132" s="87">
        <v>0</v>
      </c>
      <c r="G132" s="87">
        <v>244375</v>
      </c>
      <c r="H132" s="85">
        <v>0</v>
      </c>
      <c r="I132" s="49">
        <v>220970.75</v>
      </c>
    </row>
    <row r="133" spans="1:9" x14ac:dyDescent="0.2">
      <c r="A133" s="199">
        <v>29</v>
      </c>
      <c r="B133" s="46" t="s">
        <v>207</v>
      </c>
      <c r="C133" s="88">
        <v>0</v>
      </c>
      <c r="D133" s="103">
        <v>56060</v>
      </c>
      <c r="E133" s="175">
        <v>56060</v>
      </c>
      <c r="F133" s="87">
        <v>0</v>
      </c>
      <c r="G133" s="87">
        <v>0</v>
      </c>
      <c r="H133" s="85">
        <v>0</v>
      </c>
      <c r="I133" s="49">
        <v>5759.62</v>
      </c>
    </row>
    <row r="134" spans="1:9" x14ac:dyDescent="0.2">
      <c r="A134" s="199">
        <v>30</v>
      </c>
      <c r="B134" s="46" t="s">
        <v>236</v>
      </c>
      <c r="C134" s="88">
        <v>70000</v>
      </c>
      <c r="D134" s="103">
        <v>0</v>
      </c>
      <c r="E134" s="215">
        <v>0</v>
      </c>
      <c r="F134" s="87">
        <v>0</v>
      </c>
      <c r="G134" s="87">
        <v>0</v>
      </c>
      <c r="H134" s="85">
        <v>0</v>
      </c>
      <c r="I134" s="49">
        <f>SUM(I132:I133)</f>
        <v>226730.37</v>
      </c>
    </row>
    <row r="135" spans="1:9" x14ac:dyDescent="0.2">
      <c r="A135" s="199">
        <v>31</v>
      </c>
      <c r="B135" s="46" t="s">
        <v>233</v>
      </c>
      <c r="C135" s="88">
        <v>95000</v>
      </c>
      <c r="D135" s="103">
        <v>0</v>
      </c>
      <c r="E135" s="175"/>
      <c r="F135" s="87">
        <v>15000</v>
      </c>
      <c r="G135" s="87">
        <v>15000</v>
      </c>
      <c r="H135" s="85">
        <v>0</v>
      </c>
      <c r="I135" s="49">
        <v>76120</v>
      </c>
    </row>
    <row r="136" spans="1:9" x14ac:dyDescent="0.2">
      <c r="A136" s="199">
        <v>32</v>
      </c>
      <c r="B136" s="46" t="s">
        <v>234</v>
      </c>
      <c r="C136" s="88">
        <v>150000</v>
      </c>
      <c r="D136" s="103">
        <v>0</v>
      </c>
      <c r="E136" s="175"/>
      <c r="F136" s="87">
        <v>0</v>
      </c>
      <c r="G136" s="87">
        <v>0</v>
      </c>
      <c r="H136" s="85">
        <v>0</v>
      </c>
      <c r="I136" s="49">
        <v>424035.99</v>
      </c>
    </row>
    <row r="137" spans="1:9" x14ac:dyDescent="0.2">
      <c r="A137" s="199">
        <v>33</v>
      </c>
      <c r="B137" s="46" t="s">
        <v>200</v>
      </c>
      <c r="C137" s="88">
        <v>0</v>
      </c>
      <c r="D137" s="103">
        <v>0</v>
      </c>
      <c r="E137" s="175"/>
      <c r="F137" s="87">
        <v>15000</v>
      </c>
      <c r="G137" s="87">
        <v>15000</v>
      </c>
      <c r="H137" s="85">
        <v>0</v>
      </c>
      <c r="I137" s="49">
        <f>SUM(I135:I136)</f>
        <v>500155.99</v>
      </c>
    </row>
    <row r="138" spans="1:9" x14ac:dyDescent="0.2">
      <c r="A138" s="199">
        <v>34</v>
      </c>
      <c r="B138" s="46" t="s">
        <v>251</v>
      </c>
      <c r="C138" s="88"/>
      <c r="D138" s="110">
        <v>179310</v>
      </c>
      <c r="E138" s="173"/>
      <c r="F138" s="87">
        <v>0</v>
      </c>
      <c r="G138" s="87">
        <v>0</v>
      </c>
      <c r="H138" s="85">
        <v>0</v>
      </c>
    </row>
    <row r="139" spans="1:9" x14ac:dyDescent="0.2">
      <c r="A139" s="199">
        <v>35</v>
      </c>
      <c r="B139" s="46" t="s">
        <v>267</v>
      </c>
      <c r="C139" s="88">
        <v>0</v>
      </c>
      <c r="D139" s="103">
        <v>35295.519999999997</v>
      </c>
      <c r="E139" s="173">
        <v>71195.520000000004</v>
      </c>
      <c r="F139" s="87">
        <v>0</v>
      </c>
      <c r="G139" s="87">
        <v>40000</v>
      </c>
      <c r="H139" s="85">
        <v>0</v>
      </c>
    </row>
    <row r="140" spans="1:9" x14ac:dyDescent="0.2">
      <c r="A140" s="199">
        <v>37</v>
      </c>
      <c r="B140" s="46" t="s">
        <v>248</v>
      </c>
      <c r="C140" s="88">
        <v>0</v>
      </c>
      <c r="D140" s="103">
        <v>35900</v>
      </c>
      <c r="E140" s="175"/>
      <c r="F140" s="87">
        <v>0</v>
      </c>
      <c r="G140" s="87">
        <v>0</v>
      </c>
      <c r="H140" s="85">
        <v>0</v>
      </c>
    </row>
    <row r="141" spans="1:9" x14ac:dyDescent="0.2">
      <c r="A141" s="199">
        <v>38</v>
      </c>
      <c r="B141" s="46" t="s">
        <v>249</v>
      </c>
      <c r="C141" s="88">
        <v>0</v>
      </c>
      <c r="D141" s="103">
        <v>86320</v>
      </c>
      <c r="E141" s="173">
        <v>86320</v>
      </c>
      <c r="F141" s="87">
        <v>0</v>
      </c>
      <c r="G141" s="87">
        <v>90000</v>
      </c>
      <c r="H141" s="85">
        <v>0</v>
      </c>
    </row>
    <row r="142" spans="1:9" x14ac:dyDescent="0.2">
      <c r="A142" s="199">
        <v>39</v>
      </c>
      <c r="B142" s="46" t="s">
        <v>306</v>
      </c>
      <c r="C142" s="88">
        <v>20000</v>
      </c>
      <c r="D142" s="103">
        <v>53191.25</v>
      </c>
      <c r="E142" s="173">
        <v>53191.25</v>
      </c>
      <c r="F142" s="87">
        <v>0</v>
      </c>
      <c r="G142" s="87">
        <v>0</v>
      </c>
      <c r="H142" s="85">
        <f>E142/C142</f>
        <v>2.6595624999999998</v>
      </c>
    </row>
    <row r="143" spans="1:9" x14ac:dyDescent="0.2">
      <c r="A143" s="199">
        <v>40</v>
      </c>
      <c r="B143" s="46" t="s">
        <v>210</v>
      </c>
      <c r="C143" s="88">
        <v>45000</v>
      </c>
      <c r="D143" s="109"/>
      <c r="E143" s="175"/>
      <c r="F143" s="87">
        <v>0</v>
      </c>
      <c r="G143" s="87">
        <v>0</v>
      </c>
      <c r="H143" s="85">
        <v>0</v>
      </c>
      <c r="I143" s="77">
        <f>SUM(E146,E104)</f>
        <v>5961852.3599999994</v>
      </c>
    </row>
    <row r="144" spans="1:9" x14ac:dyDescent="0.2">
      <c r="A144" s="199">
        <v>41</v>
      </c>
      <c r="B144" s="46" t="s">
        <v>227</v>
      </c>
      <c r="C144" s="88">
        <v>0</v>
      </c>
      <c r="D144" s="103"/>
      <c r="E144" s="175"/>
      <c r="F144" s="87">
        <v>0</v>
      </c>
      <c r="G144" s="87">
        <v>0</v>
      </c>
      <c r="H144" s="85">
        <v>0</v>
      </c>
    </row>
    <row r="145" spans="1:9" ht="13.5" thickBot="1" x14ac:dyDescent="0.25">
      <c r="A145" s="201">
        <v>42</v>
      </c>
      <c r="B145" s="68" t="s">
        <v>208</v>
      </c>
      <c r="C145" s="104">
        <v>50000</v>
      </c>
      <c r="D145" s="105">
        <v>41400</v>
      </c>
      <c r="E145" s="176">
        <v>48950</v>
      </c>
      <c r="F145" s="106">
        <v>50000</v>
      </c>
      <c r="G145" s="106">
        <v>50000</v>
      </c>
      <c r="H145" s="93">
        <f>E145/C145</f>
        <v>0.97899999999999998</v>
      </c>
    </row>
    <row r="146" spans="1:9" ht="13.5" thickBot="1" x14ac:dyDescent="0.25">
      <c r="A146" s="202" t="s">
        <v>277</v>
      </c>
      <c r="B146" s="66" t="s">
        <v>75</v>
      </c>
      <c r="C146" s="102">
        <f t="shared" ref="C146:D146" si="18">SUM(C147:C183)</f>
        <v>3698950</v>
      </c>
      <c r="D146" s="102">
        <f t="shared" si="18"/>
        <v>3374555.7</v>
      </c>
      <c r="E146" s="174">
        <f t="shared" ref="E146:F146" si="19">SUM(E147:E183)</f>
        <v>3979265.78</v>
      </c>
      <c r="F146" s="107">
        <f t="shared" si="19"/>
        <v>4001950</v>
      </c>
      <c r="G146" s="107">
        <f t="shared" ref="G146" si="20">SUM(G147:G183)</f>
        <v>4231362</v>
      </c>
      <c r="H146" s="76">
        <f>E146/C146</f>
        <v>1.0757825274740129</v>
      </c>
      <c r="I146" s="49">
        <v>225791.51</v>
      </c>
    </row>
    <row r="147" spans="1:9" x14ac:dyDescent="0.2">
      <c r="A147" s="198">
        <v>1</v>
      </c>
      <c r="B147" s="67" t="s">
        <v>159</v>
      </c>
      <c r="C147" s="108">
        <v>20000</v>
      </c>
      <c r="D147" s="89">
        <v>10877.5</v>
      </c>
      <c r="E147" s="177">
        <v>15177.5</v>
      </c>
      <c r="F147" s="91">
        <v>190000</v>
      </c>
      <c r="G147" s="91">
        <v>190000</v>
      </c>
      <c r="H147" s="85">
        <f>E147/C147</f>
        <v>0.75887499999999997</v>
      </c>
      <c r="I147" s="49">
        <v>4912.8</v>
      </c>
    </row>
    <row r="148" spans="1:9" x14ac:dyDescent="0.2">
      <c r="A148" s="199">
        <v>2</v>
      </c>
      <c r="B148" s="67" t="s">
        <v>305</v>
      </c>
      <c r="C148" s="108"/>
      <c r="D148" s="89"/>
      <c r="E148" s="177">
        <v>43550</v>
      </c>
      <c r="F148" s="91">
        <v>0</v>
      </c>
      <c r="G148" s="91">
        <v>80000</v>
      </c>
      <c r="H148" s="85">
        <v>0</v>
      </c>
      <c r="I148" s="49">
        <v>468120.4</v>
      </c>
    </row>
    <row r="149" spans="1:9" x14ac:dyDescent="0.2">
      <c r="A149" s="199">
        <v>3</v>
      </c>
      <c r="B149" s="46" t="s">
        <v>215</v>
      </c>
      <c r="C149" s="86">
        <v>12000</v>
      </c>
      <c r="D149" s="96">
        <v>400</v>
      </c>
      <c r="E149" s="175">
        <v>1000</v>
      </c>
      <c r="F149" s="87">
        <v>12000</v>
      </c>
      <c r="G149" s="87">
        <v>12000</v>
      </c>
      <c r="H149" s="85">
        <f t="shared" ref="H149:H172" si="21">E149/C149</f>
        <v>8.3333333333333329E-2</v>
      </c>
      <c r="I149" s="49">
        <f>SUM(I146:I148)</f>
        <v>698824.71</v>
      </c>
    </row>
    <row r="150" spans="1:9" x14ac:dyDescent="0.2">
      <c r="A150" s="199">
        <v>4</v>
      </c>
      <c r="B150" s="46" t="s">
        <v>206</v>
      </c>
      <c r="C150" s="88">
        <v>180000</v>
      </c>
      <c r="D150" s="89">
        <v>210836.52</v>
      </c>
      <c r="E150" s="175">
        <v>249500.18</v>
      </c>
      <c r="F150" s="87">
        <v>220000</v>
      </c>
      <c r="G150" s="87">
        <v>250000</v>
      </c>
      <c r="H150" s="85">
        <f t="shared" si="21"/>
        <v>1.386112111111111</v>
      </c>
      <c r="I150" s="49">
        <v>3840</v>
      </c>
    </row>
    <row r="151" spans="1:9" x14ac:dyDescent="0.2">
      <c r="A151" s="199">
        <v>5</v>
      </c>
      <c r="B151" s="46" t="s">
        <v>243</v>
      </c>
      <c r="C151" s="88">
        <v>72000</v>
      </c>
      <c r="D151" s="89">
        <v>74000</v>
      </c>
      <c r="E151" s="175">
        <v>97500</v>
      </c>
      <c r="F151" s="87">
        <v>60000</v>
      </c>
      <c r="G151" s="87">
        <v>60000</v>
      </c>
      <c r="H151" s="85">
        <f t="shared" si="21"/>
        <v>1.3541666666666667</v>
      </c>
      <c r="I151" s="49">
        <v>11443.12</v>
      </c>
    </row>
    <row r="152" spans="1:9" x14ac:dyDescent="0.2">
      <c r="A152" s="199">
        <v>6</v>
      </c>
      <c r="B152" s="46" t="s">
        <v>244</v>
      </c>
      <c r="C152" s="86">
        <v>90000</v>
      </c>
      <c r="D152" s="82">
        <v>49590</v>
      </c>
      <c r="E152" s="175">
        <v>73790</v>
      </c>
      <c r="F152" s="87">
        <v>50000</v>
      </c>
      <c r="G152" s="87">
        <v>50000</v>
      </c>
      <c r="H152" s="85">
        <f t="shared" si="21"/>
        <v>0.81988888888888889</v>
      </c>
      <c r="I152" s="49">
        <v>83482.87</v>
      </c>
    </row>
    <row r="153" spans="1:9" x14ac:dyDescent="0.2">
      <c r="A153" s="199">
        <v>7</v>
      </c>
      <c r="B153" s="46" t="s">
        <v>161</v>
      </c>
      <c r="C153" s="88">
        <v>41000</v>
      </c>
      <c r="D153" s="89">
        <v>26000</v>
      </c>
      <c r="E153" s="175">
        <v>39000</v>
      </c>
      <c r="F153" s="87">
        <v>45000</v>
      </c>
      <c r="G153" s="87">
        <v>45000</v>
      </c>
      <c r="H153" s="85">
        <f t="shared" si="21"/>
        <v>0.95121951219512191</v>
      </c>
      <c r="I153" s="49">
        <f>SUM(I150:I152)</f>
        <v>98765.989999999991</v>
      </c>
    </row>
    <row r="154" spans="1:9" x14ac:dyDescent="0.2">
      <c r="A154" s="199">
        <v>8</v>
      </c>
      <c r="B154" s="46" t="s">
        <v>201</v>
      </c>
      <c r="C154" s="88">
        <v>520000</v>
      </c>
      <c r="D154" s="89">
        <v>451865.52</v>
      </c>
      <c r="E154" s="175">
        <v>538868.16</v>
      </c>
      <c r="F154" s="87">
        <v>580000</v>
      </c>
      <c r="G154" s="87">
        <v>580000</v>
      </c>
      <c r="H154" s="85">
        <f t="shared" si="21"/>
        <v>1.0362849230769231</v>
      </c>
    </row>
    <row r="155" spans="1:9" x14ac:dyDescent="0.2">
      <c r="A155" s="199">
        <v>9</v>
      </c>
      <c r="B155" s="46" t="s">
        <v>29</v>
      </c>
      <c r="C155" s="88">
        <v>50000</v>
      </c>
      <c r="D155" s="89">
        <v>18836</v>
      </c>
      <c r="E155" s="175">
        <v>14086</v>
      </c>
      <c r="F155" s="87">
        <v>40000</v>
      </c>
      <c r="G155" s="87">
        <v>40000</v>
      </c>
      <c r="H155" s="85">
        <f t="shared" si="21"/>
        <v>0.28172000000000003</v>
      </c>
      <c r="I155" s="49">
        <v>52250.17</v>
      </c>
    </row>
    <row r="156" spans="1:9" x14ac:dyDescent="0.2">
      <c r="A156" s="199">
        <v>10</v>
      </c>
      <c r="B156" s="46" t="s">
        <v>245</v>
      </c>
      <c r="C156" s="88">
        <v>170000</v>
      </c>
      <c r="D156" s="103">
        <v>157552.32000000001</v>
      </c>
      <c r="E156" s="175">
        <v>168548.43</v>
      </c>
      <c r="F156" s="87">
        <v>180000</v>
      </c>
      <c r="G156" s="87">
        <v>160000</v>
      </c>
      <c r="H156" s="85">
        <f t="shared" si="21"/>
        <v>0.99146135294117643</v>
      </c>
      <c r="I156" s="49">
        <v>56515.1</v>
      </c>
    </row>
    <row r="157" spans="1:9" x14ac:dyDescent="0.2">
      <c r="A157" s="199">
        <v>11</v>
      </c>
      <c r="B157" s="46" t="s">
        <v>220</v>
      </c>
      <c r="C157" s="88">
        <v>100000</v>
      </c>
      <c r="D157" s="89">
        <v>65828.5</v>
      </c>
      <c r="E157" s="122">
        <v>65828.5</v>
      </c>
      <c r="F157" s="87">
        <v>66000</v>
      </c>
      <c r="G157" s="87">
        <v>66000</v>
      </c>
      <c r="H157" s="85">
        <f t="shared" si="21"/>
        <v>0.65828500000000001</v>
      </c>
      <c r="I157" s="49">
        <v>5169.12</v>
      </c>
    </row>
    <row r="158" spans="1:9" x14ac:dyDescent="0.2">
      <c r="A158" s="200" t="s">
        <v>178</v>
      </c>
      <c r="B158" s="46" t="s">
        <v>217</v>
      </c>
      <c r="C158" s="88">
        <v>70000</v>
      </c>
      <c r="D158" s="89">
        <v>63784.42</v>
      </c>
      <c r="E158" s="175">
        <v>65848.89</v>
      </c>
      <c r="F158" s="87">
        <v>75000</v>
      </c>
      <c r="G158" s="87">
        <v>70000</v>
      </c>
      <c r="H158" s="85">
        <f t="shared" si="21"/>
        <v>0.9406984285714286</v>
      </c>
      <c r="I158" s="49">
        <f>SUM(I155:I157)</f>
        <v>113934.38999999998</v>
      </c>
    </row>
    <row r="159" spans="1:9" x14ac:dyDescent="0.2">
      <c r="A159" s="200" t="s">
        <v>179</v>
      </c>
      <c r="B159" s="46" t="s">
        <v>104</v>
      </c>
      <c r="C159" s="88">
        <v>90000</v>
      </c>
      <c r="D159" s="89">
        <v>88551.81</v>
      </c>
      <c r="E159" s="175">
        <v>98765.99</v>
      </c>
      <c r="F159" s="87">
        <v>98000</v>
      </c>
      <c r="G159" s="87">
        <v>98000</v>
      </c>
      <c r="H159" s="85">
        <f t="shared" si="21"/>
        <v>1.097399888888889</v>
      </c>
    </row>
    <row r="160" spans="1:9" x14ac:dyDescent="0.2">
      <c r="A160" s="199">
        <v>14</v>
      </c>
      <c r="B160" s="46" t="s">
        <v>219</v>
      </c>
      <c r="C160" s="88">
        <v>600000</v>
      </c>
      <c r="D160" s="89">
        <v>645589.09</v>
      </c>
      <c r="E160" s="175">
        <v>698824.71</v>
      </c>
      <c r="F160" s="87">
        <v>750000</v>
      </c>
      <c r="G160" s="87">
        <v>750000</v>
      </c>
      <c r="H160" s="85">
        <f t="shared" si="21"/>
        <v>1.1647078499999999</v>
      </c>
      <c r="I160" s="49">
        <v>15196.5</v>
      </c>
    </row>
    <row r="161" spans="1:9" x14ac:dyDescent="0.2">
      <c r="A161" s="199">
        <v>15</v>
      </c>
      <c r="B161" s="46" t="s">
        <v>181</v>
      </c>
      <c r="C161" s="88">
        <v>180000</v>
      </c>
      <c r="D161" s="103">
        <v>196586.68</v>
      </c>
      <c r="E161" s="175">
        <v>242578.37</v>
      </c>
      <c r="F161" s="87">
        <v>220000</v>
      </c>
      <c r="G161" s="87">
        <v>220000</v>
      </c>
      <c r="H161" s="85">
        <f t="shared" si="21"/>
        <v>1.3476576111111112</v>
      </c>
      <c r="I161" s="49">
        <v>32105</v>
      </c>
    </row>
    <row r="162" spans="1:9" x14ac:dyDescent="0.2">
      <c r="A162" s="199">
        <v>16</v>
      </c>
      <c r="B162" s="46" t="s">
        <v>93</v>
      </c>
      <c r="C162" s="88">
        <v>130000</v>
      </c>
      <c r="D162" s="103">
        <v>114381.2</v>
      </c>
      <c r="E162" s="175">
        <v>137257.44</v>
      </c>
      <c r="F162" s="87">
        <v>130000</v>
      </c>
      <c r="G162" s="87">
        <v>140000</v>
      </c>
      <c r="H162" s="85">
        <f t="shared" si="21"/>
        <v>1.0558264615384616</v>
      </c>
      <c r="I162" s="49">
        <f>SUM(I160:I161)</f>
        <v>47301.5</v>
      </c>
    </row>
    <row r="163" spans="1:9" x14ac:dyDescent="0.2">
      <c r="A163" s="199">
        <v>17</v>
      </c>
      <c r="B163" s="46" t="s">
        <v>92</v>
      </c>
      <c r="C163" s="88">
        <v>10000</v>
      </c>
      <c r="D163" s="103">
        <v>6421.7</v>
      </c>
      <c r="E163" s="175">
        <v>7706.04</v>
      </c>
      <c r="F163" s="87">
        <v>10000</v>
      </c>
      <c r="G163" s="87">
        <v>8000</v>
      </c>
      <c r="H163" s="85">
        <f t="shared" si="21"/>
        <v>0.77060399999999996</v>
      </c>
    </row>
    <row r="164" spans="1:9" x14ac:dyDescent="0.2">
      <c r="A164" s="200" t="s">
        <v>180</v>
      </c>
      <c r="B164" s="46" t="s">
        <v>105</v>
      </c>
      <c r="C164" s="88">
        <v>85000</v>
      </c>
      <c r="D164" s="89">
        <v>89530.2</v>
      </c>
      <c r="E164" s="175">
        <v>113659</v>
      </c>
      <c r="F164" s="133">
        <v>128000</v>
      </c>
      <c r="G164" s="133">
        <v>138412</v>
      </c>
      <c r="H164" s="85">
        <f t="shared" si="21"/>
        <v>1.337164705882353</v>
      </c>
      <c r="I164" s="49">
        <v>10106</v>
      </c>
    </row>
    <row r="165" spans="1:9" x14ac:dyDescent="0.2">
      <c r="A165" s="200" t="s">
        <v>196</v>
      </c>
      <c r="B165" s="46" t="s">
        <v>145</v>
      </c>
      <c r="C165" s="88">
        <v>34950</v>
      </c>
      <c r="D165" s="89">
        <v>25525</v>
      </c>
      <c r="E165" s="175">
        <v>30525</v>
      </c>
      <c r="F165" s="87">
        <v>34950</v>
      </c>
      <c r="G165" s="87">
        <v>34950</v>
      </c>
      <c r="H165" s="85">
        <f t="shared" si="21"/>
        <v>0.87339055793991416</v>
      </c>
      <c r="I165" s="49">
        <v>83974.75</v>
      </c>
    </row>
    <row r="166" spans="1:9" x14ac:dyDescent="0.2">
      <c r="A166" s="199">
        <v>20</v>
      </c>
      <c r="B166" s="46" t="s">
        <v>127</v>
      </c>
      <c r="C166" s="88">
        <v>45000</v>
      </c>
      <c r="D166" s="89">
        <v>34469</v>
      </c>
      <c r="E166" s="175">
        <v>42562.8</v>
      </c>
      <c r="F166" s="87">
        <v>45000</v>
      </c>
      <c r="G166" s="87">
        <v>45000</v>
      </c>
      <c r="H166" s="85">
        <f t="shared" si="21"/>
        <v>0.94584000000000001</v>
      </c>
      <c r="I166" s="49">
        <f>SUM(I164:I165)</f>
        <v>94080.75</v>
      </c>
    </row>
    <row r="167" spans="1:9" x14ac:dyDescent="0.2">
      <c r="A167" s="199">
        <v>21</v>
      </c>
      <c r="B167" s="46" t="s">
        <v>147</v>
      </c>
      <c r="C167" s="88">
        <v>30000</v>
      </c>
      <c r="D167" s="89">
        <v>24500</v>
      </c>
      <c r="E167" s="175">
        <v>29490</v>
      </c>
      <c r="F167" s="87">
        <v>30000</v>
      </c>
      <c r="G167" s="87">
        <v>30000</v>
      </c>
      <c r="H167" s="85">
        <f t="shared" si="21"/>
        <v>0.98299999999999998</v>
      </c>
    </row>
    <row r="168" spans="1:9" x14ac:dyDescent="0.2">
      <c r="A168" s="199">
        <v>22</v>
      </c>
      <c r="B168" s="46" t="s">
        <v>216</v>
      </c>
      <c r="C168" s="88">
        <v>10000</v>
      </c>
      <c r="D168" s="89">
        <v>7250</v>
      </c>
      <c r="E168" s="175">
        <v>8150</v>
      </c>
      <c r="F168" s="87">
        <v>10000</v>
      </c>
      <c r="G168" s="87">
        <v>10000</v>
      </c>
      <c r="H168" s="85">
        <f t="shared" si="21"/>
        <v>0.81499999999999995</v>
      </c>
    </row>
    <row r="169" spans="1:9" x14ac:dyDescent="0.2">
      <c r="A169" s="199">
        <v>23</v>
      </c>
      <c r="B169" s="46" t="s">
        <v>146</v>
      </c>
      <c r="C169" s="88">
        <v>22000</v>
      </c>
      <c r="D169" s="89">
        <v>22500</v>
      </c>
      <c r="E169" s="175">
        <v>27000</v>
      </c>
      <c r="F169" s="87">
        <v>27000</v>
      </c>
      <c r="G169" s="87">
        <v>27000</v>
      </c>
      <c r="H169" s="85">
        <f t="shared" si="21"/>
        <v>1.2272727272727273</v>
      </c>
      <c r="I169" s="49">
        <f>SUM(E146,E104)</f>
        <v>5961852.3599999994</v>
      </c>
    </row>
    <row r="170" spans="1:9" x14ac:dyDescent="0.2">
      <c r="A170" s="199">
        <v>24</v>
      </c>
      <c r="B170" s="46" t="s">
        <v>204</v>
      </c>
      <c r="C170" s="88">
        <v>12000</v>
      </c>
      <c r="D170" s="89">
        <v>10000</v>
      </c>
      <c r="E170" s="175">
        <v>12000</v>
      </c>
      <c r="F170" s="87">
        <v>12000</v>
      </c>
      <c r="G170" s="87">
        <v>12000</v>
      </c>
      <c r="H170" s="85">
        <f t="shared" si="21"/>
        <v>1</v>
      </c>
    </row>
    <row r="171" spans="1:9" x14ac:dyDescent="0.2">
      <c r="A171" s="199">
        <v>25</v>
      </c>
      <c r="B171" s="46" t="s">
        <v>256</v>
      </c>
      <c r="C171" s="88">
        <v>5000</v>
      </c>
      <c r="D171" s="89">
        <v>9750</v>
      </c>
      <c r="E171" s="175">
        <v>11700</v>
      </c>
      <c r="F171" s="87">
        <v>8000</v>
      </c>
      <c r="G171" s="87">
        <v>12000</v>
      </c>
      <c r="H171" s="85">
        <f t="shared" si="21"/>
        <v>2.34</v>
      </c>
    </row>
    <row r="172" spans="1:9" x14ac:dyDescent="0.2">
      <c r="A172" s="199">
        <v>26</v>
      </c>
      <c r="B172" s="46" t="s">
        <v>160</v>
      </c>
      <c r="C172" s="88">
        <v>75000</v>
      </c>
      <c r="D172" s="89">
        <v>58000</v>
      </c>
      <c r="E172" s="175">
        <v>69600</v>
      </c>
      <c r="F172" s="87">
        <v>70000</v>
      </c>
      <c r="G172" s="87">
        <v>70000</v>
      </c>
      <c r="H172" s="85">
        <f t="shared" si="21"/>
        <v>0.92800000000000005</v>
      </c>
    </row>
    <row r="173" spans="1:9" x14ac:dyDescent="0.2">
      <c r="A173" s="199">
        <v>27</v>
      </c>
      <c r="B173" s="46" t="s">
        <v>307</v>
      </c>
      <c r="C173" s="88"/>
      <c r="D173" s="89"/>
      <c r="E173" s="175">
        <v>0</v>
      </c>
      <c r="F173" s="87">
        <v>0</v>
      </c>
      <c r="G173" s="87">
        <v>27000</v>
      </c>
      <c r="H173" s="85">
        <v>0</v>
      </c>
    </row>
    <row r="174" spans="1:9" x14ac:dyDescent="0.2">
      <c r="A174" s="199">
        <v>28</v>
      </c>
      <c r="B174" s="46" t="s">
        <v>266</v>
      </c>
      <c r="C174" s="88">
        <v>0</v>
      </c>
      <c r="D174" s="89">
        <v>11747.5</v>
      </c>
      <c r="E174" s="175">
        <v>24873.13</v>
      </c>
      <c r="F174" s="87">
        <v>20000</v>
      </c>
      <c r="G174" s="87">
        <v>25000</v>
      </c>
      <c r="H174" s="85" t="e">
        <f t="shared" ref="H174:H202" si="22">E174/C174</f>
        <v>#DIV/0!</v>
      </c>
    </row>
    <row r="175" spans="1:9" x14ac:dyDescent="0.2">
      <c r="A175" s="199">
        <v>29</v>
      </c>
      <c r="B175" s="46" t="s">
        <v>130</v>
      </c>
      <c r="C175" s="88">
        <v>10000</v>
      </c>
      <c r="D175" s="89">
        <v>1600</v>
      </c>
      <c r="E175" s="175">
        <v>1600</v>
      </c>
      <c r="F175" s="87">
        <v>5000</v>
      </c>
      <c r="G175" s="87">
        <v>5000</v>
      </c>
      <c r="H175" s="85">
        <f t="shared" si="22"/>
        <v>0.16</v>
      </c>
    </row>
    <row r="176" spans="1:9" x14ac:dyDescent="0.2">
      <c r="A176" s="199">
        <v>30</v>
      </c>
      <c r="B176" s="46" t="s">
        <v>128</v>
      </c>
      <c r="C176" s="88">
        <v>5000</v>
      </c>
      <c r="D176" s="89">
        <v>46167</v>
      </c>
      <c r="E176" s="175">
        <v>55067</v>
      </c>
      <c r="F176" s="87">
        <v>19000</v>
      </c>
      <c r="G176" s="87">
        <v>99000</v>
      </c>
      <c r="H176" s="85">
        <f t="shared" si="22"/>
        <v>11.013400000000001</v>
      </c>
    </row>
    <row r="177" spans="1:11" x14ac:dyDescent="0.2">
      <c r="A177" s="199">
        <v>31</v>
      </c>
      <c r="B177" s="46" t="s">
        <v>148</v>
      </c>
      <c r="C177" s="88">
        <v>40000</v>
      </c>
      <c r="D177" s="89">
        <v>17875</v>
      </c>
      <c r="E177" s="175">
        <v>18100</v>
      </c>
      <c r="F177" s="87">
        <v>40000</v>
      </c>
      <c r="G177" s="87">
        <v>40000</v>
      </c>
      <c r="H177" s="85">
        <f t="shared" si="22"/>
        <v>0.45250000000000001</v>
      </c>
      <c r="I177" s="49">
        <v>76120</v>
      </c>
    </row>
    <row r="178" spans="1:11" x14ac:dyDescent="0.2">
      <c r="A178" s="199">
        <v>32</v>
      </c>
      <c r="B178" s="46" t="s">
        <v>184</v>
      </c>
      <c r="C178" s="88">
        <v>380000</v>
      </c>
      <c r="D178" s="89">
        <v>500155.99</v>
      </c>
      <c r="E178" s="175">
        <v>606021.41</v>
      </c>
      <c r="F178" s="87">
        <v>550000</v>
      </c>
      <c r="G178" s="87">
        <v>550000</v>
      </c>
      <c r="H178" s="85">
        <f t="shared" si="22"/>
        <v>1.5947931842105263</v>
      </c>
      <c r="I178" s="49">
        <v>529901.41</v>
      </c>
    </row>
    <row r="179" spans="1:11" x14ac:dyDescent="0.2">
      <c r="A179" s="199">
        <v>33</v>
      </c>
      <c r="B179" s="46" t="s">
        <v>237</v>
      </c>
      <c r="C179" s="88">
        <v>250000</v>
      </c>
      <c r="D179" s="89">
        <v>0</v>
      </c>
      <c r="E179" s="175">
        <v>25883.5</v>
      </c>
      <c r="F179" s="87">
        <v>38000</v>
      </c>
      <c r="G179" s="87">
        <v>38000</v>
      </c>
      <c r="H179" s="85">
        <f t="shared" si="22"/>
        <v>0.103534</v>
      </c>
      <c r="I179" s="49">
        <f>SUM(I177:I178)</f>
        <v>606021.41</v>
      </c>
    </row>
    <row r="180" spans="1:11" x14ac:dyDescent="0.2">
      <c r="A180" s="199">
        <v>34</v>
      </c>
      <c r="B180" s="46" t="s">
        <v>232</v>
      </c>
      <c r="C180" s="88">
        <v>190000</v>
      </c>
      <c r="D180" s="89">
        <v>51144.5</v>
      </c>
      <c r="E180" s="175">
        <v>60425</v>
      </c>
      <c r="F180" s="87">
        <v>60000</v>
      </c>
      <c r="G180" s="87">
        <v>60000</v>
      </c>
      <c r="H180" s="85">
        <f t="shared" si="22"/>
        <v>0.31802631578947366</v>
      </c>
      <c r="I180" s="49">
        <f>SUM(I178:I179)</f>
        <v>1135922.82</v>
      </c>
    </row>
    <row r="181" spans="1:11" x14ac:dyDescent="0.2">
      <c r="A181" s="199">
        <v>35</v>
      </c>
      <c r="B181" s="46" t="s">
        <v>185</v>
      </c>
      <c r="C181" s="88">
        <v>85000</v>
      </c>
      <c r="D181" s="89">
        <v>82865</v>
      </c>
      <c r="E181" s="175">
        <v>86965</v>
      </c>
      <c r="F181" s="133">
        <v>85000</v>
      </c>
      <c r="G181" s="133">
        <v>95000</v>
      </c>
      <c r="H181" s="85">
        <f t="shared" si="22"/>
        <v>1.0231176470588235</v>
      </c>
      <c r="I181" s="49">
        <v>81250</v>
      </c>
    </row>
    <row r="182" spans="1:11" x14ac:dyDescent="0.2">
      <c r="A182" s="199">
        <v>36</v>
      </c>
      <c r="B182" s="46" t="s">
        <v>34</v>
      </c>
      <c r="C182" s="88">
        <v>10000</v>
      </c>
      <c r="D182" s="89">
        <v>46476</v>
      </c>
      <c r="E182" s="175">
        <v>53013.5</v>
      </c>
      <c r="F182" s="133">
        <v>19000</v>
      </c>
      <c r="G182" s="133">
        <v>19000</v>
      </c>
      <c r="H182" s="85">
        <f t="shared" si="22"/>
        <v>5.3013500000000002</v>
      </c>
      <c r="I182" s="49">
        <v>1615</v>
      </c>
    </row>
    <row r="183" spans="1:11" ht="13.5" thickBot="1" x14ac:dyDescent="0.25">
      <c r="A183" s="201">
        <v>37</v>
      </c>
      <c r="B183" s="68" t="s">
        <v>246</v>
      </c>
      <c r="C183" s="104">
        <v>75000</v>
      </c>
      <c r="D183" s="92">
        <v>153899.25</v>
      </c>
      <c r="E183" s="176">
        <v>144800.23000000001</v>
      </c>
      <c r="F183" s="134">
        <v>75000</v>
      </c>
      <c r="G183" s="134">
        <v>75000</v>
      </c>
      <c r="H183" s="93">
        <f t="shared" si="22"/>
        <v>1.9306697333333336</v>
      </c>
      <c r="I183" s="49">
        <f>SUM(I181:I182)</f>
        <v>82865</v>
      </c>
    </row>
    <row r="184" spans="1:11" ht="13.5" thickBot="1" x14ac:dyDescent="0.25">
      <c r="A184" s="188" t="s">
        <v>278</v>
      </c>
      <c r="B184" s="66" t="s">
        <v>288</v>
      </c>
      <c r="C184" s="102">
        <f t="shared" ref="C184:G184" si="23">SUM(C185)</f>
        <v>2200000</v>
      </c>
      <c r="D184" s="102">
        <f t="shared" si="23"/>
        <v>1812000</v>
      </c>
      <c r="E184" s="174">
        <f t="shared" si="23"/>
        <v>2206704.56</v>
      </c>
      <c r="F184" s="107">
        <f t="shared" si="23"/>
        <v>2200000</v>
      </c>
      <c r="G184" s="107">
        <f t="shared" si="23"/>
        <v>2200000</v>
      </c>
      <c r="H184" s="75">
        <f t="shared" si="22"/>
        <v>1.0030475272727273</v>
      </c>
      <c r="K184" s="57">
        <v>360000</v>
      </c>
    </row>
    <row r="185" spans="1:11" ht="13.5" thickBot="1" x14ac:dyDescent="0.25">
      <c r="A185" s="189">
        <v>1</v>
      </c>
      <c r="B185" s="67" t="s">
        <v>118</v>
      </c>
      <c r="C185" s="108">
        <v>2200000</v>
      </c>
      <c r="D185" s="111">
        <v>1812000</v>
      </c>
      <c r="E185" s="177">
        <v>2206704.56</v>
      </c>
      <c r="F185" s="112">
        <v>2200000</v>
      </c>
      <c r="G185" s="112">
        <v>2200000</v>
      </c>
      <c r="H185" s="85">
        <f t="shared" si="22"/>
        <v>1.0030475272727273</v>
      </c>
      <c r="I185" s="49">
        <v>77000</v>
      </c>
      <c r="K185" s="49">
        <f>SUM(K184,D185)</f>
        <v>2172000</v>
      </c>
    </row>
    <row r="186" spans="1:11" ht="15.6" hidden="1" customHeight="1" x14ac:dyDescent="0.2">
      <c r="A186" s="187"/>
      <c r="B186" s="46" t="s">
        <v>143</v>
      </c>
      <c r="C186" s="86" t="e">
        <f>#REF!/#REF!</f>
        <v>#REF!</v>
      </c>
      <c r="D186" s="82"/>
      <c r="E186" s="178"/>
      <c r="F186" s="97"/>
      <c r="G186" s="97"/>
      <c r="H186" s="85" t="e">
        <f t="shared" si="22"/>
        <v>#REF!</v>
      </c>
    </row>
    <row r="187" spans="1:11" ht="15.6" hidden="1" customHeight="1" x14ac:dyDescent="0.2">
      <c r="A187" s="197"/>
      <c r="B187" s="46" t="s">
        <v>144</v>
      </c>
      <c r="C187" s="86" t="e">
        <f>#REF!/#REF!</f>
        <v>#REF!</v>
      </c>
      <c r="D187" s="82"/>
      <c r="E187" s="178"/>
      <c r="F187" s="97"/>
      <c r="G187" s="97"/>
      <c r="H187" s="85" t="e">
        <f t="shared" si="22"/>
        <v>#REF!</v>
      </c>
    </row>
    <row r="188" spans="1:11" ht="15.6" hidden="1" customHeight="1" thickBot="1" x14ac:dyDescent="0.25">
      <c r="A188" s="197"/>
      <c r="B188" s="46" t="s">
        <v>139</v>
      </c>
      <c r="C188" s="86" t="e">
        <f>#REF!/#REF!</f>
        <v>#REF!</v>
      </c>
      <c r="D188" s="82"/>
      <c r="E188" s="178"/>
      <c r="F188" s="97"/>
      <c r="G188" s="97"/>
      <c r="H188" s="85" t="e">
        <f t="shared" si="22"/>
        <v>#REF!</v>
      </c>
    </row>
    <row r="189" spans="1:11" ht="15.6" hidden="1" customHeight="1" thickBot="1" x14ac:dyDescent="0.25">
      <c r="A189" s="197"/>
      <c r="B189" s="46" t="s">
        <v>140</v>
      </c>
      <c r="C189" s="86" t="e">
        <f>#REF!/#REF!</f>
        <v>#REF!</v>
      </c>
      <c r="D189" s="82"/>
      <c r="E189" s="178"/>
      <c r="F189" s="97"/>
      <c r="G189" s="97"/>
      <c r="H189" s="85" t="e">
        <f t="shared" si="22"/>
        <v>#REF!</v>
      </c>
    </row>
    <row r="190" spans="1:11" ht="15.6" hidden="1" customHeight="1" thickBot="1" x14ac:dyDescent="0.25">
      <c r="A190" s="197"/>
      <c r="B190" s="46" t="s">
        <v>141</v>
      </c>
      <c r="C190" s="86" t="e">
        <f>#REF!/#REF!</f>
        <v>#REF!</v>
      </c>
      <c r="D190" s="82"/>
      <c r="E190" s="178"/>
      <c r="F190" s="97"/>
      <c r="G190" s="97"/>
      <c r="H190" s="85" t="e">
        <f t="shared" si="22"/>
        <v>#REF!</v>
      </c>
    </row>
    <row r="191" spans="1:11" ht="14.45" hidden="1" customHeight="1" thickBot="1" x14ac:dyDescent="0.25">
      <c r="A191" s="203"/>
      <c r="B191" s="68" t="s">
        <v>142</v>
      </c>
      <c r="C191" s="113" t="e">
        <f>#REF!/#REF!</f>
        <v>#REF!</v>
      </c>
      <c r="D191" s="98"/>
      <c r="E191" s="179"/>
      <c r="F191" s="114"/>
      <c r="G191" s="114"/>
      <c r="H191" s="93" t="e">
        <f t="shared" si="22"/>
        <v>#REF!</v>
      </c>
    </row>
    <row r="192" spans="1:11" ht="13.5" thickBot="1" x14ac:dyDescent="0.25">
      <c r="A192" s="188" t="s">
        <v>279</v>
      </c>
      <c r="B192" s="66" t="s">
        <v>150</v>
      </c>
      <c r="C192" s="102">
        <f t="shared" ref="C192:D192" si="24">SUM(C193:C201)</f>
        <v>1170000</v>
      </c>
      <c r="D192" s="102">
        <f t="shared" si="24"/>
        <v>986779.02</v>
      </c>
      <c r="E192" s="174">
        <f t="shared" ref="E192:F192" si="25">SUM(E193:E201)</f>
        <v>1353165.27</v>
      </c>
      <c r="F192" s="107">
        <f t="shared" si="25"/>
        <v>1260000</v>
      </c>
      <c r="G192" s="107">
        <f t="shared" ref="G192" si="26">SUM(G193:G201)</f>
        <v>1260000</v>
      </c>
      <c r="H192" s="75">
        <f t="shared" si="22"/>
        <v>1.1565515128205128</v>
      </c>
      <c r="I192" s="49">
        <v>76899.25</v>
      </c>
    </row>
    <row r="193" spans="1:9" x14ac:dyDescent="0.2">
      <c r="A193" s="189">
        <v>1</v>
      </c>
      <c r="B193" s="67" t="s">
        <v>80</v>
      </c>
      <c r="C193" s="81">
        <v>15000</v>
      </c>
      <c r="D193" s="82">
        <v>5220</v>
      </c>
      <c r="E193" s="177">
        <v>6420</v>
      </c>
      <c r="F193" s="135">
        <v>15000</v>
      </c>
      <c r="G193" s="135">
        <v>15000</v>
      </c>
      <c r="H193" s="85">
        <f t="shared" si="22"/>
        <v>0.42799999999999999</v>
      </c>
      <c r="I193" s="49">
        <f>SUM(I185:I192)</f>
        <v>153899.25</v>
      </c>
    </row>
    <row r="194" spans="1:9" x14ac:dyDescent="0.2">
      <c r="A194" s="187">
        <v>2</v>
      </c>
      <c r="B194" s="46" t="s">
        <v>76</v>
      </c>
      <c r="C194" s="86">
        <v>30000</v>
      </c>
      <c r="D194" s="96">
        <v>11264.26</v>
      </c>
      <c r="E194" s="175">
        <v>17691.43</v>
      </c>
      <c r="F194" s="133">
        <v>35000</v>
      </c>
      <c r="G194" s="133">
        <v>35000</v>
      </c>
      <c r="H194" s="85">
        <f t="shared" si="22"/>
        <v>0.58971433333333334</v>
      </c>
    </row>
    <row r="195" spans="1:9" x14ac:dyDescent="0.2">
      <c r="A195" s="187">
        <v>3</v>
      </c>
      <c r="B195" s="46" t="s">
        <v>240</v>
      </c>
      <c r="C195" s="86">
        <v>10000</v>
      </c>
      <c r="D195" s="96">
        <v>23466</v>
      </c>
      <c r="E195" s="175">
        <v>29175</v>
      </c>
      <c r="F195" s="133">
        <v>30000</v>
      </c>
      <c r="G195" s="133">
        <v>30000</v>
      </c>
      <c r="H195" s="85">
        <f t="shared" si="22"/>
        <v>2.9175</v>
      </c>
      <c r="I195" s="49">
        <v>-46675.63</v>
      </c>
    </row>
    <row r="196" spans="1:9" x14ac:dyDescent="0.2">
      <c r="A196" s="187">
        <v>4</v>
      </c>
      <c r="B196" s="46" t="s">
        <v>77</v>
      </c>
      <c r="C196" s="88">
        <v>360000</v>
      </c>
      <c r="D196" s="103">
        <v>295829</v>
      </c>
      <c r="E196" s="175">
        <v>351689</v>
      </c>
      <c r="F196" s="133">
        <v>360000</v>
      </c>
      <c r="G196" s="133">
        <v>360000</v>
      </c>
      <c r="H196" s="85">
        <f t="shared" si="22"/>
        <v>0.97691388888888886</v>
      </c>
      <c r="I196" s="49">
        <f>SUM(I195,E194)</f>
        <v>-28984.199999999997</v>
      </c>
    </row>
    <row r="197" spans="1:9" x14ac:dyDescent="0.2">
      <c r="A197" s="187">
        <v>5</v>
      </c>
      <c r="B197" s="46" t="s">
        <v>136</v>
      </c>
      <c r="C197" s="88">
        <v>35000</v>
      </c>
      <c r="D197" s="103">
        <v>21847.360000000001</v>
      </c>
      <c r="E197" s="175">
        <v>26537.439999999999</v>
      </c>
      <c r="F197" s="133">
        <v>45000</v>
      </c>
      <c r="G197" s="133">
        <v>45000</v>
      </c>
      <c r="H197" s="85">
        <f t="shared" si="22"/>
        <v>0.75821257142857135</v>
      </c>
    </row>
    <row r="198" spans="1:9" x14ac:dyDescent="0.2">
      <c r="A198" s="187">
        <v>6</v>
      </c>
      <c r="B198" s="46" t="s">
        <v>138</v>
      </c>
      <c r="C198" s="88">
        <v>35000</v>
      </c>
      <c r="D198" s="103">
        <v>35652.400000000001</v>
      </c>
      <c r="E198" s="175">
        <v>46652.4</v>
      </c>
      <c r="F198" s="133">
        <v>40000</v>
      </c>
      <c r="G198" s="133">
        <v>40000</v>
      </c>
      <c r="H198" s="85">
        <f t="shared" si="22"/>
        <v>1.3329257142857143</v>
      </c>
    </row>
    <row r="199" spans="1:9" x14ac:dyDescent="0.2">
      <c r="A199" s="187">
        <v>7</v>
      </c>
      <c r="B199" s="46" t="s">
        <v>107</v>
      </c>
      <c r="C199" s="88">
        <v>35000</v>
      </c>
      <c r="D199" s="103">
        <v>46000</v>
      </c>
      <c r="E199" s="175">
        <v>59000</v>
      </c>
      <c r="F199" s="133">
        <v>35000</v>
      </c>
      <c r="G199" s="133">
        <v>35000</v>
      </c>
      <c r="H199" s="85">
        <f t="shared" si="22"/>
        <v>1.6857142857142857</v>
      </c>
      <c r="I199" s="49">
        <v>9458.51</v>
      </c>
    </row>
    <row r="200" spans="1:9" x14ac:dyDescent="0.2">
      <c r="A200" s="187">
        <v>8</v>
      </c>
      <c r="B200" s="46" t="s">
        <v>225</v>
      </c>
      <c r="C200" s="88">
        <v>100000</v>
      </c>
      <c r="D200" s="103">
        <v>96000</v>
      </c>
      <c r="E200" s="175">
        <v>96000</v>
      </c>
      <c r="F200" s="133">
        <v>100000</v>
      </c>
      <c r="G200" s="133">
        <v>100000</v>
      </c>
      <c r="H200" s="85">
        <f t="shared" si="22"/>
        <v>0.96</v>
      </c>
      <c r="I200" s="49">
        <v>1805.75</v>
      </c>
    </row>
    <row r="201" spans="1:9" ht="13.5" thickBot="1" x14ac:dyDescent="0.25">
      <c r="A201" s="190">
        <v>9</v>
      </c>
      <c r="B201" s="68" t="s">
        <v>205</v>
      </c>
      <c r="C201" s="104">
        <v>550000</v>
      </c>
      <c r="D201" s="105">
        <v>451500</v>
      </c>
      <c r="E201" s="176">
        <v>720000</v>
      </c>
      <c r="F201" s="134">
        <v>600000</v>
      </c>
      <c r="G201" s="134">
        <v>600000</v>
      </c>
      <c r="H201" s="93">
        <f t="shared" si="22"/>
        <v>1.3090909090909091</v>
      </c>
      <c r="I201" s="49">
        <f>SUM(I199:I200)</f>
        <v>11264.26</v>
      </c>
    </row>
    <row r="202" spans="1:9" s="69" customFormat="1" ht="13.5" thickBot="1" x14ac:dyDescent="0.25">
      <c r="A202" s="188" t="s">
        <v>280</v>
      </c>
      <c r="B202" s="66" t="s">
        <v>289</v>
      </c>
      <c r="C202" s="102">
        <f t="shared" ref="C202:D202" si="27">SUM(C203:C205)</f>
        <v>580000</v>
      </c>
      <c r="D202" s="102">
        <f t="shared" si="27"/>
        <v>0</v>
      </c>
      <c r="E202" s="174">
        <f t="shared" ref="E202:F202" si="28">SUM(E203:E205)</f>
        <v>1080815.24</v>
      </c>
      <c r="F202" s="107">
        <f t="shared" si="28"/>
        <v>830000</v>
      </c>
      <c r="G202" s="107">
        <f t="shared" ref="G202" si="29">SUM(G203:G205)</f>
        <v>930000</v>
      </c>
      <c r="H202" s="75">
        <f t="shared" si="22"/>
        <v>1.863474551724138</v>
      </c>
      <c r="I202" s="77">
        <v>4662.8599999999997</v>
      </c>
    </row>
    <row r="203" spans="1:9" s="69" customFormat="1" x14ac:dyDescent="0.2">
      <c r="A203" s="189">
        <v>1</v>
      </c>
      <c r="B203" s="67" t="s">
        <v>221</v>
      </c>
      <c r="C203" s="108">
        <v>0</v>
      </c>
      <c r="D203" s="111">
        <v>0</v>
      </c>
      <c r="E203" s="177">
        <v>0</v>
      </c>
      <c r="F203" s="135">
        <v>100000</v>
      </c>
      <c r="G203" s="135">
        <v>100000</v>
      </c>
      <c r="H203" s="85">
        <v>0</v>
      </c>
      <c r="I203" s="77">
        <f>SUM(I202,D197)</f>
        <v>26510.22</v>
      </c>
    </row>
    <row r="204" spans="1:9" s="69" customFormat="1" x14ac:dyDescent="0.2">
      <c r="A204" s="187">
        <v>2</v>
      </c>
      <c r="B204" s="46" t="s">
        <v>222</v>
      </c>
      <c r="C204" s="88">
        <v>550000</v>
      </c>
      <c r="D204" s="111">
        <v>0</v>
      </c>
      <c r="E204" s="175">
        <v>807466.57</v>
      </c>
      <c r="F204" s="133">
        <v>600000</v>
      </c>
      <c r="G204" s="133">
        <v>700000</v>
      </c>
      <c r="H204" s="85">
        <f t="shared" ref="H204:H212" si="30">E204/C204</f>
        <v>1.4681210363636363</v>
      </c>
      <c r="I204" s="77"/>
    </row>
    <row r="205" spans="1:9" s="69" customFormat="1" ht="14.25" customHeight="1" thickBot="1" x14ac:dyDescent="0.25">
      <c r="A205" s="190">
        <v>3</v>
      </c>
      <c r="B205" s="68" t="s">
        <v>223</v>
      </c>
      <c r="C205" s="104">
        <v>30000</v>
      </c>
      <c r="D205" s="115">
        <v>0</v>
      </c>
      <c r="E205" s="176">
        <v>273348.67</v>
      </c>
      <c r="F205" s="134">
        <v>130000</v>
      </c>
      <c r="G205" s="134">
        <v>130000</v>
      </c>
      <c r="H205" s="93">
        <f t="shared" si="30"/>
        <v>9.111622333333333</v>
      </c>
      <c r="I205" s="77"/>
    </row>
    <row r="206" spans="1:9" ht="13.5" thickBot="1" x14ac:dyDescent="0.25">
      <c r="A206" s="188" t="s">
        <v>281</v>
      </c>
      <c r="B206" s="66" t="s">
        <v>290</v>
      </c>
      <c r="C206" s="102">
        <f t="shared" ref="C206:D206" si="31">SUM(C207:C215)</f>
        <v>421150</v>
      </c>
      <c r="D206" s="102">
        <f t="shared" si="31"/>
        <v>302802.13</v>
      </c>
      <c r="E206" s="174">
        <f t="shared" ref="E206:F206" si="32">SUM(E207:E215)</f>
        <v>402287.16000000003</v>
      </c>
      <c r="F206" s="107">
        <f t="shared" si="32"/>
        <v>428788.74</v>
      </c>
      <c r="G206" s="107">
        <f t="shared" ref="G206" si="33">SUM(G207:G215)</f>
        <v>441788.74</v>
      </c>
      <c r="H206" s="75">
        <f t="shared" si="30"/>
        <v>0.95521111243025059</v>
      </c>
    </row>
    <row r="207" spans="1:9" x14ac:dyDescent="0.2">
      <c r="A207" s="189">
        <v>1</v>
      </c>
      <c r="B207" s="67" t="s">
        <v>78</v>
      </c>
      <c r="C207" s="108">
        <v>19000</v>
      </c>
      <c r="D207" s="89">
        <v>10233.31</v>
      </c>
      <c r="E207" s="177">
        <v>20056.18</v>
      </c>
      <c r="F207" s="91">
        <v>19000</v>
      </c>
      <c r="G207" s="91">
        <v>19000</v>
      </c>
      <c r="H207" s="85">
        <f t="shared" si="30"/>
        <v>1.0555884210526316</v>
      </c>
      <c r="I207" s="49">
        <v>21384.5</v>
      </c>
    </row>
    <row r="208" spans="1:9" x14ac:dyDescent="0.2">
      <c r="A208" s="187">
        <f>A207+1</f>
        <v>2</v>
      </c>
      <c r="B208" s="70" t="s">
        <v>115</v>
      </c>
      <c r="C208" s="88">
        <v>120000</v>
      </c>
      <c r="D208" s="89">
        <v>66430.41</v>
      </c>
      <c r="E208" s="175">
        <v>104589.01</v>
      </c>
      <c r="F208" s="87">
        <v>95000</v>
      </c>
      <c r="G208" s="87">
        <v>95000</v>
      </c>
      <c r="H208" s="85">
        <f t="shared" si="30"/>
        <v>0.87157508333333333</v>
      </c>
      <c r="I208" s="49">
        <v>5152.9399999999996</v>
      </c>
    </row>
    <row r="209" spans="1:9" x14ac:dyDescent="0.2">
      <c r="A209" s="187">
        <f t="shared" ref="A209:A214" si="34">A208+1</f>
        <v>3</v>
      </c>
      <c r="B209" s="46" t="s">
        <v>113</v>
      </c>
      <c r="C209" s="88">
        <v>45000</v>
      </c>
      <c r="D209" s="103">
        <v>24944.7</v>
      </c>
      <c r="E209" s="175">
        <v>37154.35</v>
      </c>
      <c r="F209" s="87">
        <v>45000</v>
      </c>
      <c r="G209" s="87">
        <v>45000</v>
      </c>
      <c r="H209" s="85">
        <f t="shared" si="30"/>
        <v>0.82565222222222223</v>
      </c>
      <c r="I209" s="49">
        <f>SUM(I207:I208)</f>
        <v>26537.439999999999</v>
      </c>
    </row>
    <row r="210" spans="1:9" ht="13.9" customHeight="1" x14ac:dyDescent="0.2">
      <c r="A210" s="187">
        <f t="shared" si="34"/>
        <v>4</v>
      </c>
      <c r="B210" s="46" t="s">
        <v>106</v>
      </c>
      <c r="C210" s="88">
        <v>19000</v>
      </c>
      <c r="D210" s="103">
        <v>14179.9</v>
      </c>
      <c r="E210" s="175">
        <v>12000</v>
      </c>
      <c r="F210" s="87">
        <v>19000</v>
      </c>
      <c r="G210" s="87">
        <v>19000</v>
      </c>
      <c r="H210" s="85">
        <f t="shared" si="30"/>
        <v>0.63157894736842102</v>
      </c>
    </row>
    <row r="211" spans="1:9" x14ac:dyDescent="0.2">
      <c r="A211" s="187">
        <f t="shared" si="34"/>
        <v>5</v>
      </c>
      <c r="B211" s="46" t="s">
        <v>108</v>
      </c>
      <c r="C211" s="88">
        <v>10000</v>
      </c>
      <c r="D211" s="103">
        <v>0</v>
      </c>
      <c r="E211" s="175">
        <v>9679.9</v>
      </c>
      <c r="F211" s="87">
        <v>10000</v>
      </c>
      <c r="G211" s="87">
        <v>10000</v>
      </c>
      <c r="H211" s="85">
        <f t="shared" si="30"/>
        <v>0.96799000000000002</v>
      </c>
      <c r="I211" s="49">
        <v>402458.91</v>
      </c>
    </row>
    <row r="212" spans="1:9" x14ac:dyDescent="0.2">
      <c r="A212" s="187">
        <f t="shared" si="34"/>
        <v>6</v>
      </c>
      <c r="B212" s="46" t="s">
        <v>195</v>
      </c>
      <c r="C212" s="86">
        <v>18150</v>
      </c>
      <c r="D212" s="96">
        <v>3650</v>
      </c>
      <c r="E212" s="175">
        <v>3650</v>
      </c>
      <c r="F212" s="87">
        <v>10000</v>
      </c>
      <c r="G212" s="87">
        <v>10000</v>
      </c>
      <c r="H212" s="85">
        <f t="shared" si="30"/>
        <v>0.20110192837465565</v>
      </c>
      <c r="I212" s="49">
        <f>-E206</f>
        <v>-402287.16000000003</v>
      </c>
    </row>
    <row r="213" spans="1:9" x14ac:dyDescent="0.2">
      <c r="A213" s="187">
        <f t="shared" si="34"/>
        <v>7</v>
      </c>
      <c r="B213" s="46" t="s">
        <v>183</v>
      </c>
      <c r="C213" s="88">
        <v>0</v>
      </c>
      <c r="D213" s="103">
        <v>41788.74</v>
      </c>
      <c r="E213" s="175">
        <v>39466.730000000003</v>
      </c>
      <c r="F213" s="87">
        <v>41788.74</v>
      </c>
      <c r="G213" s="87">
        <v>41788.74</v>
      </c>
      <c r="H213" s="85">
        <v>0</v>
      </c>
      <c r="I213" s="49">
        <f>SUM(I211:I212)</f>
        <v>171.74999999994179</v>
      </c>
    </row>
    <row r="214" spans="1:9" x14ac:dyDescent="0.2">
      <c r="A214" s="187">
        <f t="shared" si="34"/>
        <v>8</v>
      </c>
      <c r="B214" s="46" t="s">
        <v>100</v>
      </c>
      <c r="C214" s="86">
        <v>108000</v>
      </c>
      <c r="D214" s="96">
        <v>91559.58</v>
      </c>
      <c r="E214" s="175">
        <v>113215.78</v>
      </c>
      <c r="F214" s="87">
        <v>107000</v>
      </c>
      <c r="G214" s="87">
        <v>120000</v>
      </c>
      <c r="H214" s="85">
        <f t="shared" ref="H214:H231" si="35">E214/C214</f>
        <v>1.0482942592592592</v>
      </c>
    </row>
    <row r="215" spans="1:9" ht="13.5" thickBot="1" x14ac:dyDescent="0.25">
      <c r="A215" s="190">
        <v>9</v>
      </c>
      <c r="B215" s="68" t="s">
        <v>182</v>
      </c>
      <c r="C215" s="113">
        <v>82000</v>
      </c>
      <c r="D215" s="116">
        <v>50015.49</v>
      </c>
      <c r="E215" s="176">
        <v>62475.21</v>
      </c>
      <c r="F215" s="106">
        <v>82000</v>
      </c>
      <c r="G215" s="106">
        <v>82000</v>
      </c>
      <c r="H215" s="93">
        <f t="shared" si="35"/>
        <v>0.76189280487804878</v>
      </c>
    </row>
    <row r="216" spans="1:9" ht="13.5" thickBot="1" x14ac:dyDescent="0.25">
      <c r="A216" s="188" t="s">
        <v>282</v>
      </c>
      <c r="B216" s="66" t="s">
        <v>291</v>
      </c>
      <c r="C216" s="117">
        <f t="shared" ref="C216:D216" si="36">SUM(C217:C218)</f>
        <v>13400000</v>
      </c>
      <c r="D216" s="117">
        <f t="shared" si="36"/>
        <v>10911065.17</v>
      </c>
      <c r="E216" s="216">
        <f t="shared" ref="E216:F216" si="37">SUM(E217:E218)</f>
        <v>13204492.77</v>
      </c>
      <c r="F216" s="118">
        <f t="shared" si="37"/>
        <v>13750000</v>
      </c>
      <c r="G216" s="118">
        <f t="shared" ref="G216" si="38">SUM(G217:G218)</f>
        <v>13750000</v>
      </c>
      <c r="H216" s="75">
        <f t="shared" si="35"/>
        <v>0.98540990820895524</v>
      </c>
    </row>
    <row r="217" spans="1:9" x14ac:dyDescent="0.2">
      <c r="A217" s="189">
        <v>1</v>
      </c>
      <c r="B217" s="67" t="s">
        <v>12</v>
      </c>
      <c r="C217" s="108">
        <v>11500000</v>
      </c>
      <c r="D217" s="89">
        <v>9364817.9700000007</v>
      </c>
      <c r="E217" s="177">
        <v>11325591.07</v>
      </c>
      <c r="F217" s="91">
        <v>11800000</v>
      </c>
      <c r="G217" s="91">
        <v>11800000</v>
      </c>
      <c r="H217" s="85">
        <f t="shared" si="35"/>
        <v>0.98483400608695659</v>
      </c>
      <c r="I217" s="49">
        <v>7304514.1500000004</v>
      </c>
    </row>
    <row r="218" spans="1:9" ht="13.5" thickBot="1" x14ac:dyDescent="0.25">
      <c r="A218" s="190">
        <v>2</v>
      </c>
      <c r="B218" s="68" t="s">
        <v>79</v>
      </c>
      <c r="C218" s="108">
        <v>1900000</v>
      </c>
      <c r="D218" s="92">
        <v>1546247.2</v>
      </c>
      <c r="E218" s="176">
        <v>1878901.7</v>
      </c>
      <c r="F218" s="106">
        <v>1950000</v>
      </c>
      <c r="G218" s="106">
        <v>1950000</v>
      </c>
      <c r="H218" s="93">
        <f t="shared" si="35"/>
        <v>0.98889563157894733</v>
      </c>
      <c r="I218" s="49">
        <v>2060303.82</v>
      </c>
    </row>
    <row r="219" spans="1:9" ht="13.5" thickBot="1" x14ac:dyDescent="0.25">
      <c r="A219" s="188" t="s">
        <v>283</v>
      </c>
      <c r="B219" s="66" t="s">
        <v>292</v>
      </c>
      <c r="C219" s="94">
        <f t="shared" ref="C219:D219" si="39">SUM(C220:C221)</f>
        <v>485000</v>
      </c>
      <c r="D219" s="94">
        <f t="shared" si="39"/>
        <v>249719.59</v>
      </c>
      <c r="E219" s="181">
        <f t="shared" ref="E219:F219" si="40">SUM(E220:E221)</f>
        <v>324618.67</v>
      </c>
      <c r="F219" s="95">
        <f t="shared" si="40"/>
        <v>305000</v>
      </c>
      <c r="G219" s="95">
        <f t="shared" ref="G219" si="41">SUM(G220:G221)</f>
        <v>305000</v>
      </c>
      <c r="H219" s="75">
        <f t="shared" si="35"/>
        <v>0.6693168453608247</v>
      </c>
      <c r="I219" s="49">
        <f>SUM(I217:I218)</f>
        <v>9364817.9700000007</v>
      </c>
    </row>
    <row r="220" spans="1:9" x14ac:dyDescent="0.2">
      <c r="A220" s="189">
        <v>1</v>
      </c>
      <c r="B220" s="67" t="s">
        <v>81</v>
      </c>
      <c r="C220" s="81">
        <v>450000</v>
      </c>
      <c r="D220" s="82">
        <v>249685.99</v>
      </c>
      <c r="E220" s="177">
        <v>324399.28999999998</v>
      </c>
      <c r="F220" s="91">
        <v>300000</v>
      </c>
      <c r="G220" s="91">
        <v>300000</v>
      </c>
      <c r="H220" s="85">
        <f t="shared" si="35"/>
        <v>0.72088731111111104</v>
      </c>
    </row>
    <row r="221" spans="1:9" ht="13.5" thickBot="1" x14ac:dyDescent="0.25">
      <c r="A221" s="190">
        <v>2</v>
      </c>
      <c r="B221" s="68" t="s">
        <v>90</v>
      </c>
      <c r="C221" s="113">
        <v>35000</v>
      </c>
      <c r="D221" s="98">
        <v>33.6</v>
      </c>
      <c r="E221" s="176">
        <v>219.38</v>
      </c>
      <c r="F221" s="106">
        <v>5000</v>
      </c>
      <c r="G221" s="106">
        <v>5000</v>
      </c>
      <c r="H221" s="93">
        <f t="shared" si="35"/>
        <v>6.2680000000000001E-3</v>
      </c>
      <c r="I221" s="49">
        <v>13147627.220000001</v>
      </c>
    </row>
    <row r="222" spans="1:9" ht="13.5" thickBot="1" x14ac:dyDescent="0.25">
      <c r="A222" s="188" t="s">
        <v>284</v>
      </c>
      <c r="B222" s="66" t="s">
        <v>293</v>
      </c>
      <c r="C222" s="94">
        <f t="shared" ref="C222:D222" si="42">SUM(C223:C227)</f>
        <v>202000</v>
      </c>
      <c r="D222" s="94">
        <f t="shared" si="42"/>
        <v>853236.16</v>
      </c>
      <c r="E222" s="181">
        <f>SUM(E223:E227)</f>
        <v>472679.11</v>
      </c>
      <c r="F222" s="95">
        <f t="shared" ref="F222" si="43">SUM(F223:F227)</f>
        <v>942000</v>
      </c>
      <c r="G222" s="95">
        <f t="shared" ref="G222" si="44">SUM(G223:G227)</f>
        <v>242000</v>
      </c>
      <c r="H222" s="75">
        <f t="shared" si="35"/>
        <v>2.3399955940594057</v>
      </c>
      <c r="I222" s="49">
        <f>-E218</f>
        <v>-1878901.7</v>
      </c>
    </row>
    <row r="223" spans="1:9" x14ac:dyDescent="0.2">
      <c r="A223" s="189">
        <v>1</v>
      </c>
      <c r="B223" s="67" t="s">
        <v>241</v>
      </c>
      <c r="C223" s="81">
        <v>10000</v>
      </c>
      <c r="D223" s="82">
        <v>0</v>
      </c>
      <c r="E223" s="177">
        <v>18038</v>
      </c>
      <c r="F223" s="91">
        <v>10000</v>
      </c>
      <c r="G223" s="91">
        <v>10000</v>
      </c>
      <c r="H223" s="85">
        <f t="shared" si="35"/>
        <v>1.8038000000000001</v>
      </c>
      <c r="I223" s="49">
        <f>SUM(I221:I222)</f>
        <v>11268725.520000001</v>
      </c>
    </row>
    <row r="224" spans="1:9" x14ac:dyDescent="0.2">
      <c r="A224" s="187">
        <v>2</v>
      </c>
      <c r="B224" s="46" t="s">
        <v>258</v>
      </c>
      <c r="C224" s="86">
        <v>10000</v>
      </c>
      <c r="D224" s="82">
        <v>68044.009999999995</v>
      </c>
      <c r="E224" s="175">
        <v>68044.009999999995</v>
      </c>
      <c r="F224" s="87">
        <v>40000</v>
      </c>
      <c r="G224" s="87">
        <v>40000</v>
      </c>
      <c r="H224" s="85">
        <f t="shared" si="35"/>
        <v>6.8044009999999995</v>
      </c>
    </row>
    <row r="225" spans="1:9" x14ac:dyDescent="0.2">
      <c r="A225" s="187">
        <v>3</v>
      </c>
      <c r="B225" s="46" t="s">
        <v>268</v>
      </c>
      <c r="C225" s="86">
        <v>80000</v>
      </c>
      <c r="D225" s="82">
        <v>98269.02</v>
      </c>
      <c r="E225" s="123">
        <v>103430.02</v>
      </c>
      <c r="F225" s="87">
        <v>90000</v>
      </c>
      <c r="G225" s="87">
        <v>90000</v>
      </c>
      <c r="H225" s="85">
        <f t="shared" si="35"/>
        <v>1.29287525</v>
      </c>
      <c r="I225" s="49">
        <v>14900</v>
      </c>
    </row>
    <row r="226" spans="1:9" x14ac:dyDescent="0.2">
      <c r="A226" s="187">
        <v>4</v>
      </c>
      <c r="B226" s="46" t="s">
        <v>242</v>
      </c>
      <c r="C226" s="86">
        <v>2000</v>
      </c>
      <c r="D226" s="82">
        <v>9770</v>
      </c>
      <c r="E226" s="175">
        <v>9770</v>
      </c>
      <c r="F226" s="87">
        <v>2000</v>
      </c>
      <c r="G226" s="87">
        <v>2000</v>
      </c>
      <c r="H226" s="85">
        <f t="shared" si="35"/>
        <v>4.8849999999999998</v>
      </c>
      <c r="I226" s="49">
        <v>14369.46</v>
      </c>
    </row>
    <row r="227" spans="1:9" ht="13.5" thickBot="1" x14ac:dyDescent="0.25">
      <c r="A227" s="190">
        <v>5</v>
      </c>
      <c r="B227" s="68" t="s">
        <v>203</v>
      </c>
      <c r="C227" s="113">
        <v>100000</v>
      </c>
      <c r="D227" s="98">
        <v>677153.13</v>
      </c>
      <c r="E227" s="179">
        <v>273397.08</v>
      </c>
      <c r="F227" s="114">
        <v>800000</v>
      </c>
      <c r="G227" s="114">
        <v>100000</v>
      </c>
      <c r="H227" s="93">
        <f t="shared" si="35"/>
        <v>2.7339708000000003</v>
      </c>
      <c r="I227" s="49">
        <v>8056.64</v>
      </c>
    </row>
    <row r="228" spans="1:9" s="69" customFormat="1" ht="13.5" thickBot="1" x14ac:dyDescent="0.25">
      <c r="A228" s="188" t="s">
        <v>285</v>
      </c>
      <c r="B228" s="66" t="s">
        <v>294</v>
      </c>
      <c r="C228" s="102">
        <f t="shared" ref="C228:G228" si="45">+C229</f>
        <v>400000</v>
      </c>
      <c r="D228" s="102">
        <f t="shared" si="45"/>
        <v>0</v>
      </c>
      <c r="E228" s="174">
        <f t="shared" si="45"/>
        <v>542783.13</v>
      </c>
      <c r="F228" s="107">
        <f t="shared" si="45"/>
        <v>500000</v>
      </c>
      <c r="G228" s="107">
        <f t="shared" si="45"/>
        <v>500000</v>
      </c>
      <c r="H228" s="76">
        <f t="shared" si="35"/>
        <v>1.3569578250000001</v>
      </c>
      <c r="I228" s="77">
        <f>SUM(I225:I227)</f>
        <v>37326.1</v>
      </c>
    </row>
    <row r="229" spans="1:9" ht="13.5" thickBot="1" x14ac:dyDescent="0.25">
      <c r="A229" s="191">
        <v>1</v>
      </c>
      <c r="B229" s="71" t="s">
        <v>120</v>
      </c>
      <c r="C229" s="119">
        <v>400000</v>
      </c>
      <c r="D229" s="98">
        <v>0</v>
      </c>
      <c r="E229" s="180">
        <v>542783.13</v>
      </c>
      <c r="F229" s="99">
        <v>500000</v>
      </c>
      <c r="G229" s="99">
        <v>500000</v>
      </c>
      <c r="H229" s="93">
        <f t="shared" si="35"/>
        <v>1.3569578250000001</v>
      </c>
      <c r="I229" s="49">
        <v>28643.99</v>
      </c>
    </row>
    <row r="230" spans="1:9" ht="13.5" thickBot="1" x14ac:dyDescent="0.25">
      <c r="A230" s="188" t="s">
        <v>286</v>
      </c>
      <c r="B230" s="66" t="s">
        <v>71</v>
      </c>
      <c r="C230" s="94">
        <f t="shared" ref="C230:G230" si="46">SUM(C52)</f>
        <v>28272180</v>
      </c>
      <c r="D230" s="94">
        <f t="shared" si="46"/>
        <v>25164797.43</v>
      </c>
      <c r="E230" s="181">
        <f t="shared" si="46"/>
        <v>28317833.140000001</v>
      </c>
      <c r="F230" s="95">
        <f t="shared" si="46"/>
        <v>30434500</v>
      </c>
      <c r="G230" s="95">
        <f t="shared" si="46"/>
        <v>30499266.57</v>
      </c>
      <c r="H230" s="75">
        <f t="shared" si="35"/>
        <v>1.0016147725431856</v>
      </c>
      <c r="I230" s="49">
        <v>39400.019999999997</v>
      </c>
    </row>
    <row r="231" spans="1:9" ht="13.5" thickBot="1" x14ac:dyDescent="0.25">
      <c r="A231" s="188" t="s">
        <v>286</v>
      </c>
      <c r="B231" s="66" t="s">
        <v>157</v>
      </c>
      <c r="C231" s="94">
        <f t="shared" ref="C231:F231" si="47">C67+C104+C146+C184+C192+C202+C206+C216+C219+C222+C228</f>
        <v>27853682</v>
      </c>
      <c r="D231" s="94">
        <f t="shared" si="47"/>
        <v>22972975.450000003</v>
      </c>
      <c r="E231" s="182">
        <f t="shared" si="47"/>
        <v>28819088.099999998</v>
      </c>
      <c r="F231" s="120">
        <f t="shared" si="47"/>
        <v>29784032.740000002</v>
      </c>
      <c r="G231" s="120">
        <f t="shared" ref="G231" si="48">G67+G104+G146+G184+G192+G202+G206+G216+G219+G222+G228</f>
        <v>29831337.740000002</v>
      </c>
      <c r="H231" s="75">
        <f t="shared" si="35"/>
        <v>1.0346599095947171</v>
      </c>
      <c r="I231" s="49">
        <f>SUM(I229:I230)</f>
        <v>68044.009999999995</v>
      </c>
    </row>
    <row r="232" spans="1:9" ht="13.5" thickBot="1" x14ac:dyDescent="0.25">
      <c r="A232" s="204" t="s">
        <v>287</v>
      </c>
      <c r="B232" s="72" t="s">
        <v>101</v>
      </c>
      <c r="C232" s="121">
        <f t="shared" ref="C232:D232" si="49">+C230-C231</f>
        <v>418498</v>
      </c>
      <c r="D232" s="121">
        <f t="shared" si="49"/>
        <v>2191821.9799999967</v>
      </c>
      <c r="E232" s="183">
        <f t="shared" ref="E232:F232" si="50">+E230-E231</f>
        <v>-501254.95999999717</v>
      </c>
      <c r="F232" s="121">
        <f t="shared" si="50"/>
        <v>650467.25999999791</v>
      </c>
      <c r="G232" s="121">
        <f t="shared" ref="G232" si="51">+G230-G231</f>
        <v>667928.82999999821</v>
      </c>
      <c r="H232" s="75"/>
    </row>
    <row r="233" spans="1:9" x14ac:dyDescent="0.2">
      <c r="A233" s="205"/>
      <c r="B233" s="74"/>
      <c r="C233" s="126"/>
      <c r="D233" s="126"/>
      <c r="E233" s="55"/>
      <c r="F233" s="126"/>
      <c r="G233" s="126"/>
      <c r="H233" s="124"/>
    </row>
    <row r="234" spans="1:9" x14ac:dyDescent="0.2">
      <c r="A234" s="205"/>
      <c r="B234" s="74"/>
      <c r="C234" s="126"/>
      <c r="D234" s="126"/>
      <c r="E234" s="55"/>
      <c r="F234" s="126"/>
      <c r="G234" s="126"/>
      <c r="H234" s="124"/>
    </row>
    <row r="235" spans="1:9" x14ac:dyDescent="0.2">
      <c r="A235" s="205"/>
      <c r="B235" s="74"/>
      <c r="C235" s="126"/>
      <c r="D235" s="126"/>
      <c r="E235" s="55"/>
      <c r="F235" s="126"/>
      <c r="G235" s="126"/>
      <c r="H235" s="124"/>
    </row>
    <row r="237" spans="1:9" x14ac:dyDescent="0.2">
      <c r="A237" s="69" t="s">
        <v>313</v>
      </c>
      <c r="C237" s="79" t="s">
        <v>311</v>
      </c>
    </row>
    <row r="239" spans="1:9" x14ac:dyDescent="0.2">
      <c r="C239" s="79" t="s">
        <v>312</v>
      </c>
    </row>
  </sheetData>
  <mergeCells count="2">
    <mergeCell ref="A4:B4"/>
    <mergeCell ref="A2:H2"/>
  </mergeCells>
  <phoneticPr fontId="13" type="noConversion"/>
  <pageMargins left="0.78740157480314965" right="0" top="0.55118110236220474" bottom="0.94488188976377963" header="0.31496062992125984" footer="0.31496062992125984"/>
  <pageSetup paperSize="9" scale="80" orientation="portrait" verticalDpi="4294967293" r:id="rId1"/>
  <headerFooter>
    <oddFooter>&amp;L&amp;"Arial,Kurziv"&amp;8 &amp;C&amp;"Arial,Kurziv"&amp;8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O1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2022-03-31T12:23:59Z</cp:lastPrinted>
  <dcterms:created xsi:type="dcterms:W3CDTF">2011-10-12T06:43:57Z</dcterms:created>
  <dcterms:modified xsi:type="dcterms:W3CDTF">2022-06-27T07:43:55Z</dcterms:modified>
</cp:coreProperties>
</file>