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B53EA87-1E89-444F-A76E-222516ACAAAD}" xr6:coauthVersionLast="47" xr6:coauthVersionMax="47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Sheet1!$B$1:$B$250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2" i="4" l="1"/>
  <c r="S197" i="4"/>
  <c r="V136" i="4"/>
  <c r="Q136" i="4"/>
  <c r="S136" i="4" s="1"/>
  <c r="F136" i="4"/>
  <c r="F137" i="4"/>
  <c r="D136" i="4"/>
  <c r="N136" i="4"/>
  <c r="V197" i="4" l="1"/>
  <c r="Q72" i="4" l="1"/>
  <c r="R186" i="4"/>
  <c r="R185" i="4"/>
  <c r="R184" i="4"/>
  <c r="R183" i="4"/>
  <c r="R182" i="4"/>
  <c r="R181" i="4"/>
  <c r="R46" i="4"/>
  <c r="R45" i="4"/>
  <c r="U186" i="4"/>
  <c r="U185" i="4"/>
  <c r="U184" i="4"/>
  <c r="U183" i="4"/>
  <c r="U182" i="4"/>
  <c r="U181" i="4"/>
  <c r="U66" i="4"/>
  <c r="U46" i="4"/>
  <c r="U45" i="4"/>
  <c r="V13" i="4"/>
  <c r="V15" i="4"/>
  <c r="V16" i="4"/>
  <c r="V17" i="4"/>
  <c r="V19" i="4"/>
  <c r="V20" i="4"/>
  <c r="V132" i="4" l="1"/>
  <c r="V66" i="4"/>
  <c r="V50" i="4"/>
  <c r="V39" i="4"/>
  <c r="V29" i="4"/>
  <c r="V28" i="4"/>
  <c r="V27" i="4"/>
  <c r="V21" i="4"/>
  <c r="V12" i="4"/>
  <c r="F227" i="4"/>
  <c r="F226" i="4" s="1"/>
  <c r="F225" i="4"/>
  <c r="F224" i="4"/>
  <c r="F223" i="4"/>
  <c r="F222" i="4"/>
  <c r="F221" i="4"/>
  <c r="F219" i="4"/>
  <c r="F218" i="4"/>
  <c r="F216" i="4"/>
  <c r="F215" i="4"/>
  <c r="F214" i="4" s="1"/>
  <c r="F213" i="4"/>
  <c r="F212" i="4"/>
  <c r="F211" i="4"/>
  <c r="F210" i="4"/>
  <c r="F209" i="4"/>
  <c r="F208" i="4"/>
  <c r="F207" i="4"/>
  <c r="F206" i="4"/>
  <c r="F205" i="4"/>
  <c r="F203" i="4"/>
  <c r="F202" i="4"/>
  <c r="F201" i="4"/>
  <c r="F199" i="4"/>
  <c r="F198" i="4"/>
  <c r="F196" i="4"/>
  <c r="F195" i="4"/>
  <c r="F194" i="4"/>
  <c r="F193" i="4"/>
  <c r="F192" i="4"/>
  <c r="F191" i="4"/>
  <c r="F190" i="4"/>
  <c r="F189" i="4"/>
  <c r="F188" i="4"/>
  <c r="F180" i="4"/>
  <c r="F179" i="4" s="1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39" i="4"/>
  <c r="F138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4" i="4"/>
  <c r="F53" i="4"/>
  <c r="F52" i="4"/>
  <c r="F51" i="4"/>
  <c r="F50" i="4"/>
  <c r="F48" i="4"/>
  <c r="F47" i="4" s="1"/>
  <c r="F44" i="4"/>
  <c r="F43" i="4"/>
  <c r="F42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49" i="4" l="1"/>
  <c r="F95" i="4"/>
  <c r="F59" i="4"/>
  <c r="F41" i="4"/>
  <c r="F140" i="4"/>
  <c r="F204" i="4"/>
  <c r="F10" i="4"/>
  <c r="F200" i="4"/>
  <c r="F220" i="4"/>
  <c r="F187" i="4"/>
  <c r="F217" i="4"/>
  <c r="O227" i="4"/>
  <c r="O225" i="4"/>
  <c r="O224" i="4"/>
  <c r="O223" i="4"/>
  <c r="O222" i="4"/>
  <c r="O221" i="4"/>
  <c r="O219" i="4"/>
  <c r="O218" i="4"/>
  <c r="O216" i="4"/>
  <c r="O215" i="4"/>
  <c r="O213" i="4"/>
  <c r="O212" i="4"/>
  <c r="O210" i="4"/>
  <c r="O209" i="4"/>
  <c r="O208" i="4"/>
  <c r="O207" i="4"/>
  <c r="O206" i="4"/>
  <c r="O205" i="4"/>
  <c r="O203" i="4"/>
  <c r="O202" i="4"/>
  <c r="O201" i="4"/>
  <c r="O199" i="4"/>
  <c r="O198" i="4"/>
  <c r="O196" i="4"/>
  <c r="O195" i="4"/>
  <c r="O194" i="4"/>
  <c r="O193" i="4"/>
  <c r="O192" i="4"/>
  <c r="O191" i="4"/>
  <c r="O190" i="4"/>
  <c r="O189" i="4"/>
  <c r="O188" i="4"/>
  <c r="O186" i="4"/>
  <c r="O185" i="4"/>
  <c r="O184" i="4"/>
  <c r="O183" i="4"/>
  <c r="O182" i="4"/>
  <c r="O181" i="4"/>
  <c r="O180" i="4"/>
  <c r="O178" i="4"/>
  <c r="O177" i="4"/>
  <c r="O176" i="4"/>
  <c r="O175" i="4"/>
  <c r="O174" i="4"/>
  <c r="O173" i="4"/>
  <c r="O172" i="4"/>
  <c r="O171" i="4"/>
  <c r="O170" i="4"/>
  <c r="O169" i="4"/>
  <c r="O168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39" i="4"/>
  <c r="O133" i="4"/>
  <c r="O132" i="4"/>
  <c r="O131" i="4"/>
  <c r="O128" i="4"/>
  <c r="O127" i="4"/>
  <c r="O126" i="4"/>
  <c r="O125" i="4"/>
  <c r="O124" i="4"/>
  <c r="O122" i="4"/>
  <c r="O121" i="4"/>
  <c r="O120" i="4"/>
  <c r="O119" i="4"/>
  <c r="O118" i="4"/>
  <c r="O116" i="4"/>
  <c r="O115" i="4"/>
  <c r="O114" i="4"/>
  <c r="O113" i="4"/>
  <c r="O110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4" i="4"/>
  <c r="O93" i="4"/>
  <c r="O92" i="4"/>
  <c r="O91" i="4"/>
  <c r="O90" i="4"/>
  <c r="O89" i="4"/>
  <c r="O88" i="4"/>
  <c r="O87" i="4"/>
  <c r="O86" i="4"/>
  <c r="O85" i="4"/>
  <c r="O84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2" i="4"/>
  <c r="O61" i="4"/>
  <c r="O60" i="4"/>
  <c r="O54" i="4"/>
  <c r="O53" i="4"/>
  <c r="O51" i="4"/>
  <c r="O50" i="4"/>
  <c r="O48" i="4"/>
  <c r="O46" i="4"/>
  <c r="O45" i="4"/>
  <c r="O44" i="4"/>
  <c r="O43" i="4"/>
  <c r="O39" i="4"/>
  <c r="O38" i="4"/>
  <c r="O37" i="4"/>
  <c r="O36" i="4"/>
  <c r="O35" i="4"/>
  <c r="O34" i="4"/>
  <c r="O33" i="4"/>
  <c r="O32" i="4"/>
  <c r="O31" i="4"/>
  <c r="O30" i="4"/>
  <c r="O29" i="4"/>
  <c r="O28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N227" i="4"/>
  <c r="N226" i="4" s="1"/>
  <c r="N225" i="4"/>
  <c r="N224" i="4"/>
  <c r="N223" i="4"/>
  <c r="N222" i="4"/>
  <c r="N221" i="4"/>
  <c r="N219" i="4"/>
  <c r="N218" i="4"/>
  <c r="N216" i="4"/>
  <c r="N215" i="4"/>
  <c r="N213" i="4"/>
  <c r="N212" i="4"/>
  <c r="N211" i="4"/>
  <c r="N210" i="4"/>
  <c r="N209" i="4"/>
  <c r="N208" i="4"/>
  <c r="N207" i="4"/>
  <c r="N206" i="4"/>
  <c r="N205" i="4"/>
  <c r="N203" i="4"/>
  <c r="N202" i="4"/>
  <c r="N201" i="4"/>
  <c r="N199" i="4"/>
  <c r="N198" i="4"/>
  <c r="N196" i="4"/>
  <c r="N195" i="4"/>
  <c r="N194" i="4"/>
  <c r="N193" i="4"/>
  <c r="N192" i="4"/>
  <c r="N191" i="4"/>
  <c r="N190" i="4"/>
  <c r="N189" i="4"/>
  <c r="N188" i="4"/>
  <c r="N180" i="4"/>
  <c r="N179" i="4" s="1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9" i="4"/>
  <c r="N138" i="4"/>
  <c r="N137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R72" i="4" s="1"/>
  <c r="N71" i="4"/>
  <c r="N70" i="4"/>
  <c r="N69" i="4"/>
  <c r="N68" i="4"/>
  <c r="N67" i="4"/>
  <c r="N66" i="4"/>
  <c r="R66" i="4" s="1"/>
  <c r="N65" i="4"/>
  <c r="N64" i="4"/>
  <c r="N63" i="4"/>
  <c r="N62" i="4"/>
  <c r="N61" i="4"/>
  <c r="N60" i="4"/>
  <c r="N54" i="4"/>
  <c r="N53" i="4"/>
  <c r="N52" i="4"/>
  <c r="N51" i="4"/>
  <c r="N50" i="4"/>
  <c r="N48" i="4"/>
  <c r="N47" i="4" s="1"/>
  <c r="N44" i="4"/>
  <c r="N43" i="4"/>
  <c r="N42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226" i="4"/>
  <c r="M220" i="4"/>
  <c r="M217" i="4"/>
  <c r="M214" i="4"/>
  <c r="M204" i="4"/>
  <c r="M200" i="4"/>
  <c r="M187" i="4"/>
  <c r="M179" i="4"/>
  <c r="M140" i="4"/>
  <c r="M95" i="4"/>
  <c r="M59" i="4"/>
  <c r="M49" i="4"/>
  <c r="M47" i="4"/>
  <c r="M41" i="4"/>
  <c r="M10" i="4"/>
  <c r="N214" i="4" l="1"/>
  <c r="F229" i="4"/>
  <c r="F9" i="4"/>
  <c r="F55" i="4" s="1"/>
  <c r="F228" i="4" s="1"/>
  <c r="F58" i="4"/>
  <c r="N59" i="4"/>
  <c r="N49" i="4"/>
  <c r="N140" i="4"/>
  <c r="N220" i="4"/>
  <c r="N217" i="4"/>
  <c r="N41" i="4"/>
  <c r="N200" i="4"/>
  <c r="N204" i="4"/>
  <c r="N10" i="4"/>
  <c r="N95" i="4"/>
  <c r="N187" i="4"/>
  <c r="M9" i="4"/>
  <c r="M229" i="4"/>
  <c r="M58" i="4"/>
  <c r="F230" i="4" l="1"/>
  <c r="M55" i="4"/>
  <c r="N58" i="4"/>
  <c r="N9" i="4"/>
  <c r="N55" i="4" s="1"/>
  <c r="N228" i="4" s="1"/>
  <c r="N229" i="4"/>
  <c r="M228" i="4" l="1"/>
  <c r="N230" i="4"/>
  <c r="S66" i="4"/>
  <c r="M230" i="4" l="1"/>
  <c r="L196" i="4"/>
  <c r="Q227" i="4"/>
  <c r="R227" i="4" s="1"/>
  <c r="Q225" i="4"/>
  <c r="Q224" i="4"/>
  <c r="Q223" i="4"/>
  <c r="Q222" i="4"/>
  <c r="Q221" i="4"/>
  <c r="Q219" i="4"/>
  <c r="Q218" i="4"/>
  <c r="Q216" i="4"/>
  <c r="Q215" i="4"/>
  <c r="Q213" i="4"/>
  <c r="Q212" i="4"/>
  <c r="Q211" i="4"/>
  <c r="S211" i="4" s="1"/>
  <c r="T211" i="4" s="1"/>
  <c r="V211" i="4" s="1"/>
  <c r="Q210" i="4"/>
  <c r="Q209" i="4"/>
  <c r="Q208" i="4"/>
  <c r="Q207" i="4"/>
  <c r="Q206" i="4"/>
  <c r="Q205" i="4"/>
  <c r="Q203" i="4"/>
  <c r="Q202" i="4"/>
  <c r="Q201" i="4"/>
  <c r="Q190" i="4"/>
  <c r="Q191" i="4"/>
  <c r="Q193" i="4"/>
  <c r="Q194" i="4"/>
  <c r="Q195" i="4"/>
  <c r="Q196" i="4"/>
  <c r="Q198" i="4"/>
  <c r="Q199" i="4"/>
  <c r="Q189" i="4"/>
  <c r="Q188" i="4"/>
  <c r="Q180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T167" i="4" s="1"/>
  <c r="V167" i="4" s="1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S109" i="4" s="1"/>
  <c r="T109" i="4" s="1"/>
  <c r="V109" i="4" s="1"/>
  <c r="Q110" i="4"/>
  <c r="Q111" i="4"/>
  <c r="S111" i="4" s="1"/>
  <c r="T111" i="4" s="1"/>
  <c r="V111" i="4" s="1"/>
  <c r="Q112" i="4"/>
  <c r="S112" i="4" s="1"/>
  <c r="T112" i="4" s="1"/>
  <c r="V112" i="4" s="1"/>
  <c r="Q113" i="4"/>
  <c r="Q114" i="4"/>
  <c r="Q115" i="4"/>
  <c r="Q116" i="4"/>
  <c r="Q117" i="4"/>
  <c r="S117" i="4" s="1"/>
  <c r="T117" i="4" s="1"/>
  <c r="V117" i="4" s="1"/>
  <c r="Q118" i="4"/>
  <c r="Q119" i="4"/>
  <c r="Q120" i="4"/>
  <c r="Q121" i="4"/>
  <c r="Q122" i="4"/>
  <c r="Q123" i="4"/>
  <c r="S123" i="4" s="1"/>
  <c r="T123" i="4" s="1"/>
  <c r="V123" i="4" s="1"/>
  <c r="Q124" i="4"/>
  <c r="S124" i="4" s="1"/>
  <c r="Q125" i="4"/>
  <c r="Q126" i="4"/>
  <c r="Q127" i="4"/>
  <c r="Q128" i="4"/>
  <c r="Q129" i="4"/>
  <c r="S129" i="4" s="1"/>
  <c r="T129" i="4" s="1"/>
  <c r="V129" i="4" s="1"/>
  <c r="Q130" i="4"/>
  <c r="S130" i="4" s="1"/>
  <c r="T130" i="4" s="1"/>
  <c r="V130" i="4" s="1"/>
  <c r="Q131" i="4"/>
  <c r="Q132" i="4"/>
  <c r="R132" i="4" s="1"/>
  <c r="Q133" i="4"/>
  <c r="S133" i="4" s="1"/>
  <c r="Q134" i="4"/>
  <c r="S134" i="4" s="1"/>
  <c r="V134" i="4" s="1"/>
  <c r="Q135" i="4"/>
  <c r="S135" i="4" s="1"/>
  <c r="V135" i="4" s="1"/>
  <c r="Q137" i="4"/>
  <c r="S137" i="4" s="1"/>
  <c r="T137" i="4" s="1"/>
  <c r="V137" i="4" s="1"/>
  <c r="Q138" i="4"/>
  <c r="S138" i="4" s="1"/>
  <c r="T138" i="4" s="1"/>
  <c r="V138" i="4" s="1"/>
  <c r="Q139" i="4"/>
  <c r="Q96" i="4"/>
  <c r="Q62" i="4"/>
  <c r="Q63" i="4"/>
  <c r="S63" i="4" s="1"/>
  <c r="T63" i="4" s="1"/>
  <c r="V63" i="4" s="1"/>
  <c r="Q64" i="4"/>
  <c r="Q65" i="4"/>
  <c r="Q67" i="4"/>
  <c r="Q68" i="4"/>
  <c r="Q69" i="4"/>
  <c r="Q70" i="4"/>
  <c r="Q71" i="4"/>
  <c r="S72" i="4"/>
  <c r="Q73" i="4"/>
  <c r="Q74" i="4"/>
  <c r="Q75" i="4"/>
  <c r="Q76" i="4"/>
  <c r="Q77" i="4"/>
  <c r="Q78" i="4"/>
  <c r="Q79" i="4"/>
  <c r="Q80" i="4"/>
  <c r="Q81" i="4"/>
  <c r="Q82" i="4"/>
  <c r="Q83" i="4"/>
  <c r="S83" i="4" s="1"/>
  <c r="T83" i="4" s="1"/>
  <c r="V83" i="4" s="1"/>
  <c r="Q84" i="4"/>
  <c r="Q85" i="4"/>
  <c r="Q86" i="4"/>
  <c r="Q87" i="4"/>
  <c r="Q88" i="4"/>
  <c r="Q89" i="4"/>
  <c r="Q90" i="4"/>
  <c r="Q91" i="4"/>
  <c r="Q92" i="4"/>
  <c r="Q93" i="4"/>
  <c r="Q94" i="4"/>
  <c r="Q61" i="4"/>
  <c r="Q60" i="4"/>
  <c r="Q54" i="4"/>
  <c r="Q53" i="4"/>
  <c r="Q52" i="4"/>
  <c r="S52" i="4" s="1"/>
  <c r="T52" i="4" s="1"/>
  <c r="V52" i="4" s="1"/>
  <c r="Q50" i="4"/>
  <c r="R50" i="4" s="1"/>
  <c r="Q48" i="4"/>
  <c r="R48" i="4" s="1"/>
  <c r="Q44" i="4"/>
  <c r="R44" i="4" s="1"/>
  <c r="Q43" i="4"/>
  <c r="Q42" i="4"/>
  <c r="S42" i="4" s="1"/>
  <c r="T42" i="4" s="1"/>
  <c r="Q25" i="4"/>
  <c r="Q26" i="4"/>
  <c r="Q27" i="4"/>
  <c r="Q28" i="4"/>
  <c r="R28" i="4" s="1"/>
  <c r="Q29" i="4"/>
  <c r="R29" i="4" s="1"/>
  <c r="Q30" i="4"/>
  <c r="Q31" i="4"/>
  <c r="Q32" i="4"/>
  <c r="Q33" i="4"/>
  <c r="Q34" i="4"/>
  <c r="Q35" i="4"/>
  <c r="Q36" i="4"/>
  <c r="Q37" i="4"/>
  <c r="Q38" i="4"/>
  <c r="Q39" i="4"/>
  <c r="R39" i="4" s="1"/>
  <c r="Q51" i="4"/>
  <c r="Q40" i="4"/>
  <c r="S40" i="4" s="1"/>
  <c r="T40" i="4" s="1"/>
  <c r="V40" i="4" s="1"/>
  <c r="Q13" i="4"/>
  <c r="R13" i="4" s="1"/>
  <c r="Q14" i="4"/>
  <c r="Q15" i="4"/>
  <c r="R15" i="4" s="1"/>
  <c r="Q16" i="4"/>
  <c r="R16" i="4" s="1"/>
  <c r="Q17" i="4"/>
  <c r="R17" i="4" s="1"/>
  <c r="Q18" i="4"/>
  <c r="Q19" i="4"/>
  <c r="R19" i="4" s="1"/>
  <c r="Q20" i="4"/>
  <c r="R20" i="4" s="1"/>
  <c r="Q21" i="4"/>
  <c r="R21" i="4" s="1"/>
  <c r="Q22" i="4"/>
  <c r="Q23" i="4"/>
  <c r="Q24" i="4"/>
  <c r="Q12" i="4"/>
  <c r="R12" i="4" s="1"/>
  <c r="Q11" i="4"/>
  <c r="R11" i="4" s="1"/>
  <c r="L227" i="4"/>
  <c r="L226" i="4" s="1"/>
  <c r="L225" i="4"/>
  <c r="L224" i="4"/>
  <c r="L223" i="4"/>
  <c r="L222" i="4"/>
  <c r="L221" i="4"/>
  <c r="L219" i="4"/>
  <c r="L218" i="4"/>
  <c r="L216" i="4"/>
  <c r="L215" i="4"/>
  <c r="L213" i="4"/>
  <c r="L212" i="4"/>
  <c r="L211" i="4"/>
  <c r="L210" i="4"/>
  <c r="L209" i="4"/>
  <c r="L208" i="4"/>
  <c r="L207" i="4"/>
  <c r="L206" i="4"/>
  <c r="L205" i="4"/>
  <c r="L203" i="4"/>
  <c r="L202" i="4"/>
  <c r="L201" i="4"/>
  <c r="L199" i="4"/>
  <c r="L198" i="4"/>
  <c r="L195" i="4"/>
  <c r="L194" i="4"/>
  <c r="L193" i="4"/>
  <c r="L192" i="4"/>
  <c r="L191" i="4"/>
  <c r="L190" i="4"/>
  <c r="L189" i="4"/>
  <c r="L188" i="4"/>
  <c r="L180" i="4"/>
  <c r="L179" i="4" s="1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9" i="4"/>
  <c r="L138" i="4"/>
  <c r="L137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4" i="4"/>
  <c r="L53" i="4"/>
  <c r="L52" i="4"/>
  <c r="L50" i="4"/>
  <c r="L48" i="4"/>
  <c r="L47" i="4" s="1"/>
  <c r="L44" i="4"/>
  <c r="L43" i="4"/>
  <c r="L4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51" i="4"/>
  <c r="L40" i="4"/>
  <c r="L12" i="4"/>
  <c r="L11" i="4"/>
  <c r="E10" i="4"/>
  <c r="O10" i="4" s="1"/>
  <c r="G10" i="4"/>
  <c r="H10" i="4"/>
  <c r="I10" i="4"/>
  <c r="K10" i="4"/>
  <c r="E59" i="4"/>
  <c r="O59" i="4" s="1"/>
  <c r="G59" i="4"/>
  <c r="H59" i="4"/>
  <c r="I59" i="4"/>
  <c r="K59" i="4"/>
  <c r="E95" i="4"/>
  <c r="O95" i="4" s="1"/>
  <c r="G95" i="4"/>
  <c r="H95" i="4"/>
  <c r="I95" i="4"/>
  <c r="K95" i="4"/>
  <c r="E140" i="4"/>
  <c r="O140" i="4" s="1"/>
  <c r="G140" i="4"/>
  <c r="H140" i="4"/>
  <c r="I140" i="4"/>
  <c r="K140" i="4"/>
  <c r="E179" i="4"/>
  <c r="O179" i="4" s="1"/>
  <c r="G179" i="4"/>
  <c r="H179" i="4"/>
  <c r="I179" i="4"/>
  <c r="K179" i="4"/>
  <c r="E187" i="4"/>
  <c r="O187" i="4" s="1"/>
  <c r="G187" i="4"/>
  <c r="H187" i="4"/>
  <c r="I187" i="4"/>
  <c r="K187" i="4"/>
  <c r="E200" i="4"/>
  <c r="O200" i="4" s="1"/>
  <c r="G200" i="4"/>
  <c r="H200" i="4"/>
  <c r="I200" i="4"/>
  <c r="K200" i="4"/>
  <c r="E204" i="4"/>
  <c r="O204" i="4" s="1"/>
  <c r="G204" i="4"/>
  <c r="H204" i="4"/>
  <c r="I204" i="4"/>
  <c r="K204" i="4"/>
  <c r="E214" i="4"/>
  <c r="O214" i="4" s="1"/>
  <c r="G214" i="4"/>
  <c r="H214" i="4"/>
  <c r="I214" i="4"/>
  <c r="K214" i="4"/>
  <c r="E217" i="4"/>
  <c r="O217" i="4" s="1"/>
  <c r="G217" i="4"/>
  <c r="H217" i="4"/>
  <c r="I217" i="4"/>
  <c r="K217" i="4"/>
  <c r="E226" i="4"/>
  <c r="O226" i="4" s="1"/>
  <c r="G226" i="4"/>
  <c r="H226" i="4"/>
  <c r="I226" i="4"/>
  <c r="J226" i="4"/>
  <c r="K226" i="4"/>
  <c r="E220" i="4"/>
  <c r="O220" i="4" s="1"/>
  <c r="G220" i="4"/>
  <c r="H220" i="4"/>
  <c r="I220" i="4"/>
  <c r="K220" i="4"/>
  <c r="D227" i="4"/>
  <c r="D226" i="4" s="1"/>
  <c r="D225" i="4"/>
  <c r="D224" i="4"/>
  <c r="D223" i="4"/>
  <c r="D222" i="4"/>
  <c r="D221" i="4"/>
  <c r="D219" i="4"/>
  <c r="D218" i="4"/>
  <c r="D216" i="4"/>
  <c r="D215" i="4"/>
  <c r="D213" i="4"/>
  <c r="D212" i="4"/>
  <c r="D211" i="4"/>
  <c r="D210" i="4"/>
  <c r="D209" i="4"/>
  <c r="D208" i="4"/>
  <c r="D207" i="4"/>
  <c r="D206" i="4"/>
  <c r="D205" i="4"/>
  <c r="D203" i="4"/>
  <c r="D202" i="4"/>
  <c r="D201" i="4"/>
  <c r="D199" i="4"/>
  <c r="D198" i="4"/>
  <c r="D196" i="4"/>
  <c r="D195" i="4"/>
  <c r="D194" i="4"/>
  <c r="D193" i="4"/>
  <c r="D192" i="4"/>
  <c r="D191" i="4"/>
  <c r="D190" i="4"/>
  <c r="D189" i="4"/>
  <c r="D188" i="4"/>
  <c r="D180" i="4"/>
  <c r="D179" i="4" s="1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39" i="4"/>
  <c r="D138" i="4"/>
  <c r="D137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4" i="4"/>
  <c r="D53" i="4"/>
  <c r="D52" i="4"/>
  <c r="D50" i="4"/>
  <c r="D48" i="4"/>
  <c r="D47" i="4" s="1"/>
  <c r="D44" i="4"/>
  <c r="D43" i="4"/>
  <c r="D42" i="4"/>
  <c r="E49" i="4"/>
  <c r="O49" i="4" s="1"/>
  <c r="G49" i="4"/>
  <c r="H49" i="4"/>
  <c r="I49" i="4"/>
  <c r="K49" i="4"/>
  <c r="E47" i="4"/>
  <c r="O47" i="4" s="1"/>
  <c r="G47" i="4"/>
  <c r="H47" i="4"/>
  <c r="I47" i="4"/>
  <c r="K47" i="4"/>
  <c r="E41" i="4"/>
  <c r="O41" i="4" s="1"/>
  <c r="G41" i="4"/>
  <c r="H41" i="4"/>
  <c r="I41" i="4"/>
  <c r="K41" i="4"/>
  <c r="D4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1" i="4"/>
  <c r="D11" i="4"/>
  <c r="J125" i="4"/>
  <c r="R180" i="4" l="1"/>
  <c r="S180" i="4"/>
  <c r="S37" i="4"/>
  <c r="T37" i="4" s="1"/>
  <c r="V37" i="4" s="1"/>
  <c r="R37" i="4"/>
  <c r="S89" i="4"/>
  <c r="T89" i="4" s="1"/>
  <c r="U89" i="4" s="1"/>
  <c r="R89" i="4"/>
  <c r="S81" i="4"/>
  <c r="T81" i="4" s="1"/>
  <c r="U81" i="4" s="1"/>
  <c r="R81" i="4"/>
  <c r="S77" i="4"/>
  <c r="R77" i="4"/>
  <c r="S69" i="4"/>
  <c r="T69" i="4" s="1"/>
  <c r="R69" i="4"/>
  <c r="S122" i="4"/>
  <c r="U122" i="4"/>
  <c r="R122" i="4"/>
  <c r="S114" i="4"/>
  <c r="T114" i="4" s="1"/>
  <c r="U114" i="4" s="1"/>
  <c r="R114" i="4"/>
  <c r="S102" i="4"/>
  <c r="T102" i="4" s="1"/>
  <c r="U102" i="4" s="1"/>
  <c r="R102" i="4"/>
  <c r="S143" i="4"/>
  <c r="T143" i="4" s="1"/>
  <c r="V143" i="4" s="1"/>
  <c r="R143" i="4"/>
  <c r="S155" i="4"/>
  <c r="T155" i="4" s="1"/>
  <c r="U155" i="4" s="1"/>
  <c r="R155" i="4"/>
  <c r="S159" i="4"/>
  <c r="T159" i="4" s="1"/>
  <c r="V159" i="4" s="1"/>
  <c r="R159" i="4"/>
  <c r="S163" i="4"/>
  <c r="T163" i="4" s="1"/>
  <c r="U163" i="4" s="1"/>
  <c r="R163" i="4"/>
  <c r="S171" i="4"/>
  <c r="T171" i="4" s="1"/>
  <c r="V171" i="4" s="1"/>
  <c r="R171" i="4"/>
  <c r="S198" i="4"/>
  <c r="T198" i="4" s="1"/>
  <c r="U198" i="4" s="1"/>
  <c r="R198" i="4"/>
  <c r="S193" i="4"/>
  <c r="T193" i="4" s="1"/>
  <c r="V193" i="4" s="1"/>
  <c r="R193" i="4"/>
  <c r="S201" i="4"/>
  <c r="T201" i="4" s="1"/>
  <c r="V201" i="4" s="1"/>
  <c r="R201" i="4"/>
  <c r="S206" i="4"/>
  <c r="T206" i="4" s="1"/>
  <c r="U206" i="4" s="1"/>
  <c r="R206" i="4"/>
  <c r="S210" i="4"/>
  <c r="T210" i="4" s="1"/>
  <c r="V210" i="4" s="1"/>
  <c r="R210" i="4"/>
  <c r="S225" i="4"/>
  <c r="T225" i="4" s="1"/>
  <c r="U225" i="4" s="1"/>
  <c r="R225" i="4"/>
  <c r="S23" i="4"/>
  <c r="T23" i="4" s="1"/>
  <c r="U23" i="4" s="1"/>
  <c r="R23" i="4"/>
  <c r="S51" i="4"/>
  <c r="T51" i="4" s="1"/>
  <c r="V51" i="4" s="1"/>
  <c r="R51" i="4"/>
  <c r="S36" i="4"/>
  <c r="T36" i="4" s="1"/>
  <c r="U36" i="4" s="1"/>
  <c r="R36" i="4"/>
  <c r="S32" i="4"/>
  <c r="T32" i="4" s="1"/>
  <c r="U32" i="4" s="1"/>
  <c r="R32" i="4"/>
  <c r="S60" i="4"/>
  <c r="T60" i="4" s="1"/>
  <c r="R60" i="4"/>
  <c r="S92" i="4"/>
  <c r="T92" i="4" s="1"/>
  <c r="U92" i="4" s="1"/>
  <c r="R92" i="4"/>
  <c r="S88" i="4"/>
  <c r="T88" i="4" s="1"/>
  <c r="U88" i="4" s="1"/>
  <c r="R88" i="4"/>
  <c r="S84" i="4"/>
  <c r="T84" i="4" s="1"/>
  <c r="U84" i="4" s="1"/>
  <c r="R84" i="4"/>
  <c r="S80" i="4"/>
  <c r="T80" i="4" s="1"/>
  <c r="U80" i="4" s="1"/>
  <c r="R80" i="4"/>
  <c r="S76" i="4"/>
  <c r="T76" i="4" s="1"/>
  <c r="U76" i="4" s="1"/>
  <c r="R76" i="4"/>
  <c r="S68" i="4"/>
  <c r="T68" i="4" s="1"/>
  <c r="U68" i="4" s="1"/>
  <c r="R68" i="4"/>
  <c r="R133" i="4"/>
  <c r="S125" i="4"/>
  <c r="T125" i="4" s="1"/>
  <c r="U125" i="4" s="1"/>
  <c r="R125" i="4"/>
  <c r="S121" i="4"/>
  <c r="T121" i="4" s="1"/>
  <c r="R121" i="4"/>
  <c r="S113" i="4"/>
  <c r="T113" i="4" s="1"/>
  <c r="U113" i="4" s="1"/>
  <c r="R113" i="4"/>
  <c r="S105" i="4"/>
  <c r="T105" i="4" s="1"/>
  <c r="U105" i="4" s="1"/>
  <c r="R105" i="4"/>
  <c r="S101" i="4"/>
  <c r="T101" i="4" s="1"/>
  <c r="U101" i="4" s="1"/>
  <c r="R101" i="4"/>
  <c r="S97" i="4"/>
  <c r="T97" i="4" s="1"/>
  <c r="R97" i="4"/>
  <c r="S144" i="4"/>
  <c r="U144" i="4" s="1"/>
  <c r="R144" i="4"/>
  <c r="S148" i="4"/>
  <c r="T148" i="4" s="1"/>
  <c r="U148" i="4" s="1"/>
  <c r="R148" i="4"/>
  <c r="S152" i="4"/>
  <c r="T152" i="4" s="1"/>
  <c r="U152" i="4" s="1"/>
  <c r="R152" i="4"/>
  <c r="S156" i="4"/>
  <c r="R156" i="4"/>
  <c r="S160" i="4"/>
  <c r="T160" i="4" s="1"/>
  <c r="U160" i="4" s="1"/>
  <c r="R160" i="4"/>
  <c r="S164" i="4"/>
  <c r="T164" i="4" s="1"/>
  <c r="U164" i="4" s="1"/>
  <c r="R164" i="4"/>
  <c r="S168" i="4"/>
  <c r="U168" i="4" s="1"/>
  <c r="R168" i="4"/>
  <c r="S172" i="4"/>
  <c r="T172" i="4" s="1"/>
  <c r="R172" i="4"/>
  <c r="S176" i="4"/>
  <c r="R176" i="4"/>
  <c r="S188" i="4"/>
  <c r="T188" i="4" s="1"/>
  <c r="U188" i="4" s="1"/>
  <c r="R188" i="4"/>
  <c r="S196" i="4"/>
  <c r="T196" i="4" s="1"/>
  <c r="V196" i="4" s="1"/>
  <c r="R196" i="4"/>
  <c r="S192" i="4"/>
  <c r="R192" i="4"/>
  <c r="S202" i="4"/>
  <c r="T202" i="4" s="1"/>
  <c r="V202" i="4" s="1"/>
  <c r="R202" i="4"/>
  <c r="S207" i="4"/>
  <c r="T207" i="4" s="1"/>
  <c r="U207" i="4" s="1"/>
  <c r="R207" i="4"/>
  <c r="S216" i="4"/>
  <c r="V216" i="4" s="1"/>
  <c r="R216" i="4"/>
  <c r="S222" i="4"/>
  <c r="T222" i="4" s="1"/>
  <c r="R222" i="4"/>
  <c r="S24" i="4"/>
  <c r="T24" i="4" s="1"/>
  <c r="U24" i="4" s="1"/>
  <c r="R24" i="4"/>
  <c r="S33" i="4"/>
  <c r="T33" i="4" s="1"/>
  <c r="U33" i="4" s="1"/>
  <c r="R33" i="4"/>
  <c r="S54" i="4"/>
  <c r="T54" i="4" s="1"/>
  <c r="V54" i="4" s="1"/>
  <c r="R54" i="4"/>
  <c r="S139" i="4"/>
  <c r="T139" i="4" s="1"/>
  <c r="U139" i="4" s="1"/>
  <c r="R139" i="4"/>
  <c r="S215" i="4"/>
  <c r="U215" i="4" s="1"/>
  <c r="R215" i="4"/>
  <c r="S22" i="4"/>
  <c r="T22" i="4" s="1"/>
  <c r="U22" i="4" s="1"/>
  <c r="R22" i="4"/>
  <c r="S18" i="4"/>
  <c r="T18" i="4" s="1"/>
  <c r="V18" i="4" s="1"/>
  <c r="R18" i="4"/>
  <c r="S14" i="4"/>
  <c r="T14" i="4" s="1"/>
  <c r="R14" i="4"/>
  <c r="S35" i="4"/>
  <c r="T35" i="4" s="1"/>
  <c r="V35" i="4" s="1"/>
  <c r="R35" i="4"/>
  <c r="S31" i="4"/>
  <c r="T31" i="4" s="1"/>
  <c r="R31" i="4"/>
  <c r="S43" i="4"/>
  <c r="T43" i="4" s="1"/>
  <c r="U43" i="4" s="1"/>
  <c r="R43" i="4"/>
  <c r="S61" i="4"/>
  <c r="T61" i="4" s="1"/>
  <c r="R61" i="4"/>
  <c r="S91" i="4"/>
  <c r="T91" i="4" s="1"/>
  <c r="U91" i="4" s="1"/>
  <c r="R91" i="4"/>
  <c r="S87" i="4"/>
  <c r="T87" i="4" s="1"/>
  <c r="U87" i="4" s="1"/>
  <c r="R87" i="4"/>
  <c r="S79" i="4"/>
  <c r="T79" i="4" s="1"/>
  <c r="U79" i="4" s="1"/>
  <c r="R79" i="4"/>
  <c r="S75" i="4"/>
  <c r="T75" i="4" s="1"/>
  <c r="R75" i="4"/>
  <c r="S71" i="4"/>
  <c r="T71" i="4" s="1"/>
  <c r="U71" i="4" s="1"/>
  <c r="R71" i="4"/>
  <c r="S67" i="4"/>
  <c r="T67" i="4" s="1"/>
  <c r="U67" i="4" s="1"/>
  <c r="R67" i="4"/>
  <c r="S62" i="4"/>
  <c r="T62" i="4" s="1"/>
  <c r="U62" i="4" s="1"/>
  <c r="R62" i="4"/>
  <c r="S128" i="4"/>
  <c r="T128" i="4" s="1"/>
  <c r="U128" i="4" s="1"/>
  <c r="R128" i="4"/>
  <c r="V124" i="4"/>
  <c r="R124" i="4"/>
  <c r="S120" i="4"/>
  <c r="R120" i="4"/>
  <c r="S116" i="4"/>
  <c r="V116" i="4" s="1"/>
  <c r="R116" i="4"/>
  <c r="S108" i="4"/>
  <c r="T108" i="4" s="1"/>
  <c r="U108" i="4" s="1"/>
  <c r="R108" i="4"/>
  <c r="S104" i="4"/>
  <c r="T104" i="4" s="1"/>
  <c r="V104" i="4" s="1"/>
  <c r="R104" i="4"/>
  <c r="S100" i="4"/>
  <c r="T100" i="4" s="1"/>
  <c r="R100" i="4"/>
  <c r="S141" i="4"/>
  <c r="T141" i="4" s="1"/>
  <c r="U141" i="4" s="1"/>
  <c r="R141" i="4"/>
  <c r="S145" i="4"/>
  <c r="T145" i="4" s="1"/>
  <c r="U145" i="4" s="1"/>
  <c r="R145" i="4"/>
  <c r="S149" i="4"/>
  <c r="T149" i="4" s="1"/>
  <c r="U149" i="4" s="1"/>
  <c r="R149" i="4"/>
  <c r="S153" i="4"/>
  <c r="T153" i="4" s="1"/>
  <c r="R153" i="4"/>
  <c r="S157" i="4"/>
  <c r="T157" i="4" s="1"/>
  <c r="U157" i="4" s="1"/>
  <c r="R157" i="4"/>
  <c r="S161" i="4"/>
  <c r="T161" i="4" s="1"/>
  <c r="U161" i="4" s="1"/>
  <c r="R161" i="4"/>
  <c r="S165" i="4"/>
  <c r="T165" i="4" s="1"/>
  <c r="U165" i="4" s="1"/>
  <c r="R165" i="4"/>
  <c r="S169" i="4"/>
  <c r="T169" i="4" s="1"/>
  <c r="R169" i="4"/>
  <c r="S173" i="4"/>
  <c r="T173" i="4" s="1"/>
  <c r="U173" i="4" s="1"/>
  <c r="R173" i="4"/>
  <c r="S177" i="4"/>
  <c r="R177" i="4"/>
  <c r="S189" i="4"/>
  <c r="T189" i="4" s="1"/>
  <c r="U189" i="4" s="1"/>
  <c r="R189" i="4"/>
  <c r="S195" i="4"/>
  <c r="T195" i="4" s="1"/>
  <c r="R195" i="4"/>
  <c r="S191" i="4"/>
  <c r="T191" i="4" s="1"/>
  <c r="U191" i="4" s="1"/>
  <c r="R191" i="4"/>
  <c r="S203" i="4"/>
  <c r="T203" i="4" s="1"/>
  <c r="U203" i="4" s="1"/>
  <c r="R203" i="4"/>
  <c r="S208" i="4"/>
  <c r="T208" i="4" s="1"/>
  <c r="U208" i="4" s="1"/>
  <c r="R208" i="4"/>
  <c r="S212" i="4"/>
  <c r="T212" i="4" s="1"/>
  <c r="R212" i="4"/>
  <c r="S218" i="4"/>
  <c r="R218" i="4"/>
  <c r="S223" i="4"/>
  <c r="T223" i="4" s="1"/>
  <c r="U223" i="4" s="1"/>
  <c r="R223" i="4"/>
  <c r="S25" i="4"/>
  <c r="T25" i="4" s="1"/>
  <c r="U25" i="4" s="1"/>
  <c r="R25" i="4"/>
  <c r="S93" i="4"/>
  <c r="T93" i="4" s="1"/>
  <c r="U93" i="4" s="1"/>
  <c r="R93" i="4"/>
  <c r="S85" i="4"/>
  <c r="U85" i="4" s="1"/>
  <c r="R85" i="4"/>
  <c r="S73" i="4"/>
  <c r="T73" i="4" s="1"/>
  <c r="U73" i="4" s="1"/>
  <c r="R73" i="4"/>
  <c r="S64" i="4"/>
  <c r="T64" i="4" s="1"/>
  <c r="V64" i="4" s="1"/>
  <c r="R64" i="4"/>
  <c r="S126" i="4"/>
  <c r="T126" i="4" s="1"/>
  <c r="R126" i="4"/>
  <c r="S118" i="4"/>
  <c r="T118" i="4" s="1"/>
  <c r="U118" i="4" s="1"/>
  <c r="R118" i="4"/>
  <c r="S110" i="4"/>
  <c r="T110" i="4" s="1"/>
  <c r="V110" i="4" s="1"/>
  <c r="R110" i="4"/>
  <c r="S106" i="4"/>
  <c r="T106" i="4" s="1"/>
  <c r="U106" i="4" s="1"/>
  <c r="R106" i="4"/>
  <c r="S98" i="4"/>
  <c r="T98" i="4" s="1"/>
  <c r="U98" i="4" s="1"/>
  <c r="R98" i="4"/>
  <c r="S147" i="4"/>
  <c r="T147" i="4" s="1"/>
  <c r="U147" i="4" s="1"/>
  <c r="R147" i="4"/>
  <c r="S151" i="4"/>
  <c r="T151" i="4" s="1"/>
  <c r="U151" i="4" s="1"/>
  <c r="R151" i="4"/>
  <c r="S175" i="4"/>
  <c r="T175" i="4" s="1"/>
  <c r="U175" i="4" s="1"/>
  <c r="R175" i="4"/>
  <c r="S221" i="4"/>
  <c r="T221" i="4" s="1"/>
  <c r="V221" i="4" s="1"/>
  <c r="R221" i="4"/>
  <c r="S38" i="4"/>
  <c r="T38" i="4" s="1"/>
  <c r="U38" i="4" s="1"/>
  <c r="R38" i="4"/>
  <c r="S34" i="4"/>
  <c r="T34" i="4" s="1"/>
  <c r="U34" i="4" s="1"/>
  <c r="R34" i="4"/>
  <c r="S30" i="4"/>
  <c r="T30" i="4" s="1"/>
  <c r="U30" i="4" s="1"/>
  <c r="R30" i="4"/>
  <c r="S26" i="4"/>
  <c r="T26" i="4" s="1"/>
  <c r="U26" i="4" s="1"/>
  <c r="R26" i="4"/>
  <c r="S53" i="4"/>
  <c r="T53" i="4" s="1"/>
  <c r="R53" i="4"/>
  <c r="S94" i="4"/>
  <c r="R94" i="4"/>
  <c r="S90" i="4"/>
  <c r="T90" i="4" s="1"/>
  <c r="U90" i="4" s="1"/>
  <c r="R90" i="4"/>
  <c r="S86" i="4"/>
  <c r="T86" i="4" s="1"/>
  <c r="U86" i="4" s="1"/>
  <c r="R86" i="4"/>
  <c r="S82" i="4"/>
  <c r="U82" i="4" s="1"/>
  <c r="R82" i="4"/>
  <c r="S78" i="4"/>
  <c r="U78" i="4" s="1"/>
  <c r="R78" i="4"/>
  <c r="S74" i="4"/>
  <c r="R74" i="4"/>
  <c r="S70" i="4"/>
  <c r="T70" i="4" s="1"/>
  <c r="U70" i="4" s="1"/>
  <c r="R70" i="4"/>
  <c r="S65" i="4"/>
  <c r="T65" i="4" s="1"/>
  <c r="U65" i="4" s="1"/>
  <c r="R65" i="4"/>
  <c r="S96" i="4"/>
  <c r="T96" i="4" s="1"/>
  <c r="U96" i="4" s="1"/>
  <c r="R96" i="4"/>
  <c r="S131" i="4"/>
  <c r="T131" i="4" s="1"/>
  <c r="U131" i="4" s="1"/>
  <c r="R131" i="4"/>
  <c r="S127" i="4"/>
  <c r="V127" i="4" s="1"/>
  <c r="S119" i="4"/>
  <c r="T119" i="4" s="1"/>
  <c r="U119" i="4" s="1"/>
  <c r="R119" i="4"/>
  <c r="S115" i="4"/>
  <c r="T115" i="4" s="1"/>
  <c r="V115" i="4" s="1"/>
  <c r="R115" i="4"/>
  <c r="S107" i="4"/>
  <c r="T107" i="4" s="1"/>
  <c r="U107" i="4" s="1"/>
  <c r="R107" i="4"/>
  <c r="S103" i="4"/>
  <c r="T103" i="4" s="1"/>
  <c r="V103" i="4" s="1"/>
  <c r="R103" i="4"/>
  <c r="S99" i="4"/>
  <c r="T99" i="4" s="1"/>
  <c r="R99" i="4"/>
  <c r="S142" i="4"/>
  <c r="T142" i="4" s="1"/>
  <c r="V142" i="4" s="1"/>
  <c r="R142" i="4"/>
  <c r="S146" i="4"/>
  <c r="T146" i="4" s="1"/>
  <c r="U146" i="4" s="1"/>
  <c r="R146" i="4"/>
  <c r="S150" i="4"/>
  <c r="T150" i="4" s="1"/>
  <c r="U150" i="4" s="1"/>
  <c r="R150" i="4"/>
  <c r="S154" i="4"/>
  <c r="T154" i="4" s="1"/>
  <c r="U154" i="4" s="1"/>
  <c r="R154" i="4"/>
  <c r="S158" i="4"/>
  <c r="T158" i="4" s="1"/>
  <c r="U158" i="4" s="1"/>
  <c r="R158" i="4"/>
  <c r="S162" i="4"/>
  <c r="T162" i="4" s="1"/>
  <c r="U162" i="4" s="1"/>
  <c r="R162" i="4"/>
  <c r="S166" i="4"/>
  <c r="T166" i="4" s="1"/>
  <c r="U166" i="4" s="1"/>
  <c r="R166" i="4"/>
  <c r="S170" i="4"/>
  <c r="T170" i="4" s="1"/>
  <c r="U170" i="4" s="1"/>
  <c r="R170" i="4"/>
  <c r="S174" i="4"/>
  <c r="T174" i="4" s="1"/>
  <c r="U174" i="4" s="1"/>
  <c r="R174" i="4"/>
  <c r="S178" i="4"/>
  <c r="T178" i="4" s="1"/>
  <c r="U178" i="4" s="1"/>
  <c r="R178" i="4"/>
  <c r="S199" i="4"/>
  <c r="T199" i="4" s="1"/>
  <c r="V199" i="4" s="1"/>
  <c r="R199" i="4"/>
  <c r="S194" i="4"/>
  <c r="T194" i="4" s="1"/>
  <c r="U194" i="4" s="1"/>
  <c r="R194" i="4"/>
  <c r="S190" i="4"/>
  <c r="T190" i="4" s="1"/>
  <c r="V190" i="4" s="1"/>
  <c r="R190" i="4"/>
  <c r="S205" i="4"/>
  <c r="T205" i="4" s="1"/>
  <c r="V205" i="4" s="1"/>
  <c r="R205" i="4"/>
  <c r="S209" i="4"/>
  <c r="T209" i="4" s="1"/>
  <c r="V209" i="4" s="1"/>
  <c r="R209" i="4"/>
  <c r="S213" i="4"/>
  <c r="T213" i="4" s="1"/>
  <c r="V213" i="4" s="1"/>
  <c r="R213" i="4"/>
  <c r="S219" i="4"/>
  <c r="T219" i="4" s="1"/>
  <c r="V219" i="4" s="1"/>
  <c r="R219" i="4"/>
  <c r="S224" i="4"/>
  <c r="T224" i="4" s="1"/>
  <c r="V224" i="4" s="1"/>
  <c r="R224" i="4"/>
  <c r="S19" i="4"/>
  <c r="U19" i="4"/>
  <c r="S15" i="4"/>
  <c r="U15" i="4"/>
  <c r="V36" i="4"/>
  <c r="S28" i="4"/>
  <c r="U28" i="4"/>
  <c r="V42" i="4"/>
  <c r="S50" i="4"/>
  <c r="U50" i="4"/>
  <c r="U60" i="4"/>
  <c r="U72" i="4"/>
  <c r="V72" i="4"/>
  <c r="U133" i="4"/>
  <c r="V133" i="4"/>
  <c r="U121" i="4"/>
  <c r="V121" i="4"/>
  <c r="U97" i="4"/>
  <c r="V97" i="4"/>
  <c r="U156" i="4"/>
  <c r="V156" i="4"/>
  <c r="U172" i="4"/>
  <c r="V172" i="4"/>
  <c r="U192" i="4"/>
  <c r="V192" i="4"/>
  <c r="U222" i="4"/>
  <c r="V222" i="4"/>
  <c r="V14" i="4"/>
  <c r="U14" i="4"/>
  <c r="S39" i="4"/>
  <c r="U39" i="4"/>
  <c r="U31" i="4"/>
  <c r="V31" i="4"/>
  <c r="S27" i="4"/>
  <c r="U27" i="4"/>
  <c r="U61" i="4"/>
  <c r="V61" i="4"/>
  <c r="U75" i="4"/>
  <c r="V75" i="4"/>
  <c r="S132" i="4"/>
  <c r="U132" i="4"/>
  <c r="U120" i="4"/>
  <c r="V120" i="4"/>
  <c r="U100" i="4"/>
  <c r="V100" i="4"/>
  <c r="U153" i="4"/>
  <c r="V153" i="4"/>
  <c r="U169" i="4"/>
  <c r="V169" i="4"/>
  <c r="U177" i="4"/>
  <c r="V177" i="4"/>
  <c r="U195" i="4"/>
  <c r="V195" i="4"/>
  <c r="U212" i="4"/>
  <c r="V212" i="4"/>
  <c r="S12" i="4"/>
  <c r="U12" i="4"/>
  <c r="S21" i="4"/>
  <c r="U21" i="4"/>
  <c r="S17" i="4"/>
  <c r="U17" i="4"/>
  <c r="S13" i="4"/>
  <c r="U13" i="4"/>
  <c r="V26" i="4"/>
  <c r="U94" i="4"/>
  <c r="V94" i="4"/>
  <c r="V78" i="4"/>
  <c r="U74" i="4"/>
  <c r="V74" i="4"/>
  <c r="U115" i="4"/>
  <c r="U142" i="4"/>
  <c r="V158" i="4"/>
  <c r="V174" i="4"/>
  <c r="U190" i="4"/>
  <c r="U219" i="4"/>
  <c r="S20" i="4"/>
  <c r="U20" i="4"/>
  <c r="S16" i="4"/>
  <c r="U16" i="4"/>
  <c r="U37" i="4"/>
  <c r="V33" i="4"/>
  <c r="S29" i="4"/>
  <c r="U29" i="4"/>
  <c r="V93" i="4"/>
  <c r="V89" i="4"/>
  <c r="U77" i="4"/>
  <c r="V77" i="4"/>
  <c r="U69" i="4"/>
  <c r="V69" i="4"/>
  <c r="U126" i="4"/>
  <c r="V126" i="4"/>
  <c r="V122" i="4"/>
  <c r="U110" i="4"/>
  <c r="V98" i="4"/>
  <c r="V151" i="4"/>
  <c r="U193" i="4"/>
  <c r="U221" i="4"/>
  <c r="U11" i="4"/>
  <c r="V11" i="4"/>
  <c r="Q41" i="4"/>
  <c r="R41" i="4" s="1"/>
  <c r="S44" i="4"/>
  <c r="L214" i="4"/>
  <c r="Q47" i="4"/>
  <c r="R47" i="4" s="1"/>
  <c r="S48" i="4"/>
  <c r="Q179" i="4"/>
  <c r="R179" i="4" s="1"/>
  <c r="Q226" i="4"/>
  <c r="R226" i="4" s="1"/>
  <c r="S227" i="4"/>
  <c r="L41" i="4"/>
  <c r="L187" i="4"/>
  <c r="Q204" i="4"/>
  <c r="R204" i="4" s="1"/>
  <c r="Q217" i="4"/>
  <c r="R217" i="4" s="1"/>
  <c r="L95" i="4"/>
  <c r="K9" i="4"/>
  <c r="D217" i="4"/>
  <c r="Q200" i="4"/>
  <c r="R200" i="4" s="1"/>
  <c r="L217" i="4"/>
  <c r="L49" i="4"/>
  <c r="I9" i="4"/>
  <c r="G9" i="4"/>
  <c r="D204" i="4"/>
  <c r="G58" i="4"/>
  <c r="D59" i="4"/>
  <c r="D187" i="4"/>
  <c r="D214" i="4"/>
  <c r="D220" i="4"/>
  <c r="I58" i="4"/>
  <c r="H58" i="4"/>
  <c r="Q220" i="4"/>
  <c r="R220" i="4" s="1"/>
  <c r="D95" i="4"/>
  <c r="D140" i="4"/>
  <c r="H9" i="4"/>
  <c r="D10" i="4"/>
  <c r="D200" i="4"/>
  <c r="K58" i="4"/>
  <c r="E58" i="4"/>
  <c r="O58" i="4" s="1"/>
  <c r="Q49" i="4"/>
  <c r="R49" i="4" s="1"/>
  <c r="Q214" i="4"/>
  <c r="R214" i="4" s="1"/>
  <c r="L200" i="4"/>
  <c r="L220" i="4"/>
  <c r="D49" i="4"/>
  <c r="L140" i="4"/>
  <c r="L204" i="4"/>
  <c r="D41" i="4"/>
  <c r="L59" i="4"/>
  <c r="Q140" i="4"/>
  <c r="R140" i="4" s="1"/>
  <c r="Q187" i="4"/>
  <c r="R187" i="4" s="1"/>
  <c r="Q95" i="4"/>
  <c r="R95" i="4" s="1"/>
  <c r="Q59" i="4"/>
  <c r="R59" i="4" s="1"/>
  <c r="Q10" i="4"/>
  <c r="R10" i="4" s="1"/>
  <c r="L10" i="4"/>
  <c r="K229" i="4"/>
  <c r="G229" i="4"/>
  <c r="H229" i="4"/>
  <c r="I229" i="4"/>
  <c r="E229" i="4"/>
  <c r="O229" i="4" s="1"/>
  <c r="U159" i="4" l="1"/>
  <c r="U143" i="4"/>
  <c r="V84" i="4"/>
  <c r="V225" i="4"/>
  <c r="V206" i="4"/>
  <c r="V114" i="4"/>
  <c r="U171" i="4"/>
  <c r="V139" i="4"/>
  <c r="V73" i="4"/>
  <c r="V81" i="4"/>
  <c r="V223" i="4"/>
  <c r="V203" i="4"/>
  <c r="V161" i="4"/>
  <c r="V145" i="4"/>
  <c r="V108" i="4"/>
  <c r="V128" i="4"/>
  <c r="V67" i="4"/>
  <c r="V87" i="4"/>
  <c r="V22" i="4"/>
  <c r="V207" i="4"/>
  <c r="V188" i="4"/>
  <c r="V164" i="4"/>
  <c r="V148" i="4"/>
  <c r="V105" i="4"/>
  <c r="V76" i="4"/>
  <c r="V92" i="4"/>
  <c r="V32" i="4"/>
  <c r="U51" i="4"/>
  <c r="V96" i="4"/>
  <c r="T49" i="4"/>
  <c r="T217" i="4"/>
  <c r="T176" i="4"/>
  <c r="U176" i="4" s="1"/>
  <c r="T95" i="4"/>
  <c r="U95" i="4" s="1"/>
  <c r="U209" i="4"/>
  <c r="V166" i="4"/>
  <c r="U103" i="4"/>
  <c r="V70" i="4"/>
  <c r="V86" i="4"/>
  <c r="V34" i="4"/>
  <c r="U210" i="4"/>
  <c r="U64" i="4"/>
  <c r="U199" i="4"/>
  <c r="V150" i="4"/>
  <c r="V146" i="4"/>
  <c r="U49" i="4"/>
  <c r="V152" i="4"/>
  <c r="S217" i="4"/>
  <c r="V131" i="4"/>
  <c r="V125" i="4"/>
  <c r="U217" i="4"/>
  <c r="U224" i="4"/>
  <c r="U124" i="4"/>
  <c r="V178" i="4"/>
  <c r="U196" i="4"/>
  <c r="V113" i="4"/>
  <c r="V198" i="4"/>
  <c r="V118" i="4"/>
  <c r="T204" i="4"/>
  <c r="U204" i="4" s="1"/>
  <c r="V162" i="4"/>
  <c r="V107" i="4"/>
  <c r="S10" i="4"/>
  <c r="U104" i="4"/>
  <c r="U216" i="4"/>
  <c r="V168" i="4"/>
  <c r="V101" i="4"/>
  <c r="T59" i="4"/>
  <c r="U59" i="4" s="1"/>
  <c r="V102" i="4"/>
  <c r="U54" i="4"/>
  <c r="V194" i="4"/>
  <c r="V154" i="4"/>
  <c r="V119" i="4"/>
  <c r="U116" i="4"/>
  <c r="U35" i="4"/>
  <c r="U202" i="4"/>
  <c r="V160" i="4"/>
  <c r="V215" i="4"/>
  <c r="V214" i="4" s="1"/>
  <c r="T200" i="4"/>
  <c r="U200" i="4" s="1"/>
  <c r="U213" i="4"/>
  <c r="V170" i="4"/>
  <c r="V99" i="4"/>
  <c r="T140" i="4"/>
  <c r="V144" i="4"/>
  <c r="V68" i="4"/>
  <c r="S204" i="4"/>
  <c r="S59" i="4"/>
  <c r="S200" i="4"/>
  <c r="T214" i="4"/>
  <c r="U214" i="4" s="1"/>
  <c r="U201" i="4"/>
  <c r="V85" i="4"/>
  <c r="V25" i="4"/>
  <c r="V24" i="4"/>
  <c r="U205" i="4"/>
  <c r="U99" i="4"/>
  <c r="V65" i="4"/>
  <c r="V82" i="4"/>
  <c r="V90" i="4"/>
  <c r="V53" i="4"/>
  <c r="V49" i="4" s="1"/>
  <c r="V30" i="4"/>
  <c r="V38" i="4"/>
  <c r="V218" i="4"/>
  <c r="V217" i="4" s="1"/>
  <c r="V62" i="4"/>
  <c r="V71" i="4"/>
  <c r="V79" i="4"/>
  <c r="V91" i="4"/>
  <c r="V43" i="4"/>
  <c r="U18" i="4"/>
  <c r="V23" i="4"/>
  <c r="S95" i="4"/>
  <c r="T10" i="4"/>
  <c r="U10" i="4" s="1"/>
  <c r="V163" i="4"/>
  <c r="V147" i="4"/>
  <c r="V106" i="4"/>
  <c r="U53" i="4"/>
  <c r="U218" i="4"/>
  <c r="V208" i="4"/>
  <c r="V191" i="4"/>
  <c r="V189" i="4"/>
  <c r="V173" i="4"/>
  <c r="V165" i="4"/>
  <c r="V157" i="4"/>
  <c r="V149" i="4"/>
  <c r="V141" i="4"/>
  <c r="T187" i="4"/>
  <c r="U187" i="4" s="1"/>
  <c r="V80" i="4"/>
  <c r="V88" i="4"/>
  <c r="V60" i="4"/>
  <c r="V200" i="4"/>
  <c r="S49" i="4"/>
  <c r="S187" i="4"/>
  <c r="T220" i="4"/>
  <c r="U220" i="4" s="1"/>
  <c r="V175" i="4"/>
  <c r="V155" i="4"/>
  <c r="S214" i="4"/>
  <c r="S220" i="4"/>
  <c r="S140" i="4"/>
  <c r="U140" i="4"/>
  <c r="S47" i="4"/>
  <c r="T48" i="4"/>
  <c r="S41" i="4"/>
  <c r="T44" i="4"/>
  <c r="S226" i="4"/>
  <c r="T227" i="4"/>
  <c r="S179" i="4"/>
  <c r="L9" i="4"/>
  <c r="L55" i="4" s="1"/>
  <c r="L228" i="4" s="1"/>
  <c r="Q9" i="4"/>
  <c r="D58" i="4"/>
  <c r="D229" i="4"/>
  <c r="D9" i="4"/>
  <c r="D55" i="4" s="1"/>
  <c r="D228" i="4" s="1"/>
  <c r="Q229" i="4"/>
  <c r="L229" i="4"/>
  <c r="L58" i="4"/>
  <c r="Q58" i="4"/>
  <c r="R58" i="4" s="1"/>
  <c r="H55" i="4"/>
  <c r="H228" i="4" s="1"/>
  <c r="H230" i="4" s="1"/>
  <c r="J177" i="4"/>
  <c r="J166" i="4"/>
  <c r="J165" i="4"/>
  <c r="J164" i="4"/>
  <c r="J163" i="4"/>
  <c r="J161" i="4"/>
  <c r="J162" i="4"/>
  <c r="J155" i="4"/>
  <c r="J150" i="4"/>
  <c r="J99" i="4"/>
  <c r="J61" i="4"/>
  <c r="J62" i="4"/>
  <c r="J88" i="4"/>
  <c r="J94" i="4"/>
  <c r="J66" i="4"/>
  <c r="J225" i="4"/>
  <c r="J224" i="4"/>
  <c r="J223" i="4"/>
  <c r="J222" i="4"/>
  <c r="J221" i="4"/>
  <c r="J219" i="4"/>
  <c r="J218" i="4"/>
  <c r="J216" i="4"/>
  <c r="J215" i="4"/>
  <c r="J213" i="4"/>
  <c r="J212" i="4"/>
  <c r="J211" i="4"/>
  <c r="J210" i="4"/>
  <c r="J209" i="4"/>
  <c r="J208" i="4"/>
  <c r="J207" i="4"/>
  <c r="J206" i="4"/>
  <c r="J205" i="4"/>
  <c r="J203" i="4"/>
  <c r="J201" i="4"/>
  <c r="J195" i="4"/>
  <c r="J194" i="4"/>
  <c r="J193" i="4"/>
  <c r="J192" i="4"/>
  <c r="J191" i="4"/>
  <c r="J190" i="4"/>
  <c r="J189" i="4"/>
  <c r="J188" i="4"/>
  <c r="J186" i="4"/>
  <c r="J185" i="4"/>
  <c r="J184" i="4"/>
  <c r="J183" i="4"/>
  <c r="J182" i="4"/>
  <c r="J181" i="4"/>
  <c r="J180" i="4"/>
  <c r="J179" i="4" s="1"/>
  <c r="J178" i="4"/>
  <c r="J176" i="4"/>
  <c r="J174" i="4"/>
  <c r="J173" i="4"/>
  <c r="J172" i="4"/>
  <c r="J171" i="4"/>
  <c r="J170" i="4"/>
  <c r="J169" i="4"/>
  <c r="J168" i="4"/>
  <c r="J167" i="4"/>
  <c r="J160" i="4"/>
  <c r="J159" i="4"/>
  <c r="J158" i="4"/>
  <c r="J157" i="4"/>
  <c r="J156" i="4"/>
  <c r="J154" i="4"/>
  <c r="J153" i="4"/>
  <c r="J152" i="4"/>
  <c r="J151" i="4"/>
  <c r="J149" i="4"/>
  <c r="J148" i="4"/>
  <c r="J147" i="4"/>
  <c r="J146" i="4"/>
  <c r="J145" i="4"/>
  <c r="J144" i="4"/>
  <c r="J143" i="4"/>
  <c r="J142" i="4"/>
  <c r="J141" i="4"/>
  <c r="J139" i="4"/>
  <c r="J138" i="4"/>
  <c r="J137" i="4"/>
  <c r="J135" i="4"/>
  <c r="J134" i="4"/>
  <c r="J132" i="4"/>
  <c r="J128" i="4"/>
  <c r="J127" i="4"/>
  <c r="J126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8" i="4"/>
  <c r="J97" i="4"/>
  <c r="J96" i="4"/>
  <c r="J93" i="4"/>
  <c r="J92" i="4"/>
  <c r="J91" i="4"/>
  <c r="J90" i="4"/>
  <c r="J89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5" i="4"/>
  <c r="J64" i="4"/>
  <c r="J63" i="4"/>
  <c r="J60" i="4"/>
  <c r="J54" i="4"/>
  <c r="J53" i="4"/>
  <c r="J52" i="4"/>
  <c r="J50" i="4"/>
  <c r="J48" i="4"/>
  <c r="J47" i="4" s="1"/>
  <c r="J46" i="4"/>
  <c r="J45" i="4"/>
  <c r="J44" i="4"/>
  <c r="J43" i="4"/>
  <c r="J42" i="4"/>
  <c r="J40" i="4"/>
  <c r="J51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V220" i="4" l="1"/>
  <c r="V204" i="4"/>
  <c r="V176" i="4"/>
  <c r="V140" i="4" s="1"/>
  <c r="V187" i="4"/>
  <c r="V10" i="4"/>
  <c r="V95" i="4"/>
  <c r="S229" i="4"/>
  <c r="S9" i="4"/>
  <c r="S55" i="4" s="1"/>
  <c r="S228" i="4" s="1"/>
  <c r="V59" i="4"/>
  <c r="Q55" i="4"/>
  <c r="R9" i="4"/>
  <c r="R229" i="4"/>
  <c r="U180" i="4"/>
  <c r="T179" i="4"/>
  <c r="V180" i="4"/>
  <c r="V179" i="4" s="1"/>
  <c r="U227" i="4"/>
  <c r="T226" i="4"/>
  <c r="U226" i="4" s="1"/>
  <c r="V227" i="4"/>
  <c r="V226" i="4" s="1"/>
  <c r="T47" i="4"/>
  <c r="U47" i="4" s="1"/>
  <c r="U48" i="4"/>
  <c r="V48" i="4"/>
  <c r="V47" i="4" s="1"/>
  <c r="U44" i="4"/>
  <c r="V44" i="4"/>
  <c r="V41" i="4" s="1"/>
  <c r="T41" i="4"/>
  <c r="S58" i="4"/>
  <c r="L230" i="4"/>
  <c r="J217" i="4"/>
  <c r="D230" i="4"/>
  <c r="J214" i="4"/>
  <c r="J140" i="4"/>
  <c r="J10" i="4"/>
  <c r="J49" i="4"/>
  <c r="J204" i="4"/>
  <c r="J220" i="4"/>
  <c r="J59" i="4"/>
  <c r="J41" i="4"/>
  <c r="J95" i="4"/>
  <c r="J187" i="4"/>
  <c r="J200" i="4"/>
  <c r="I55" i="4"/>
  <c r="I228" i="4" s="1"/>
  <c r="I230" i="4" s="1"/>
  <c r="V9" i="4" l="1"/>
  <c r="V55" i="4" s="1"/>
  <c r="V228" i="4" s="1"/>
  <c r="S230" i="4"/>
  <c r="V229" i="4"/>
  <c r="Q228" i="4"/>
  <c r="R55" i="4"/>
  <c r="V58" i="4"/>
  <c r="U179" i="4"/>
  <c r="T58" i="4"/>
  <c r="U58" i="4" s="1"/>
  <c r="T229" i="4"/>
  <c r="U229" i="4" s="1"/>
  <c r="U41" i="4"/>
  <c r="T9" i="4"/>
  <c r="J9" i="4"/>
  <c r="J55" i="4" s="1"/>
  <c r="J228" i="4" s="1"/>
  <c r="J58" i="4"/>
  <c r="J229" i="4"/>
  <c r="V230" i="4" l="1"/>
  <c r="R228" i="4"/>
  <c r="Q230" i="4"/>
  <c r="R230" i="4" s="1"/>
  <c r="U9" i="4"/>
  <c r="T55" i="4"/>
  <c r="J230" i="4"/>
  <c r="P41" i="4"/>
  <c r="T228" i="4" l="1"/>
  <c r="U55" i="4"/>
  <c r="P226" i="4"/>
  <c r="P220" i="4"/>
  <c r="P217" i="4"/>
  <c r="P214" i="4"/>
  <c r="P204" i="4"/>
  <c r="P200" i="4"/>
  <c r="P187" i="4"/>
  <c r="P179" i="4"/>
  <c r="P140" i="4"/>
  <c r="P95" i="4"/>
  <c r="P59" i="4"/>
  <c r="P49" i="4"/>
  <c r="P47" i="4"/>
  <c r="P10" i="4"/>
  <c r="U228" i="4" l="1"/>
  <c r="T230" i="4"/>
  <c r="U230" i="4" s="1"/>
  <c r="P58" i="4"/>
  <c r="P9" i="4"/>
  <c r="P229" i="4"/>
  <c r="P55" i="4" l="1"/>
  <c r="K55" i="4" l="1"/>
  <c r="K228" i="4" s="1"/>
  <c r="K230" i="4" s="1"/>
  <c r="P228" i="4"/>
  <c r="G55" i="4"/>
  <c r="G228" i="4" s="1"/>
  <c r="G230" i="4" s="1"/>
  <c r="P230" i="4" l="1"/>
  <c r="C220" i="4"/>
  <c r="C95" i="4"/>
  <c r="C59" i="4" l="1"/>
  <c r="C179" i="4" l="1"/>
  <c r="C10" i="4" l="1"/>
  <c r="C226" i="4"/>
  <c r="C217" i="4"/>
  <c r="C214" i="4"/>
  <c r="C204" i="4"/>
  <c r="C200" i="4"/>
  <c r="C187" i="4"/>
  <c r="C140" i="4"/>
  <c r="C49" i="4"/>
  <c r="C47" i="4"/>
  <c r="C41" i="4"/>
  <c r="C58" i="4" l="1"/>
  <c r="E9" i="4"/>
  <c r="O9" i="4" s="1"/>
  <c r="C229" i="4"/>
  <c r="E55" i="4" l="1"/>
  <c r="O55" i="4" s="1"/>
  <c r="C9" i="4"/>
  <c r="E228" i="4" l="1"/>
  <c r="C55" i="4"/>
  <c r="E230" i="4" l="1"/>
  <c r="O230" i="4" s="1"/>
  <c r="O228" i="4"/>
  <c r="C228" i="4"/>
  <c r="C230" i="4" l="1"/>
  <c r="A206" i="4" l="1"/>
  <c r="A207" i="4" s="1"/>
  <c r="A208" i="4" s="1"/>
  <c r="A209" i="4" s="1"/>
  <c r="A210" i="4" s="1"/>
  <c r="A211" i="4" s="1"/>
  <c r="A212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</calcChain>
</file>

<file path=xl/sharedStrings.xml><?xml version="1.0" encoding="utf-8"?>
<sst xmlns="http://schemas.openxmlformats.org/spreadsheetml/2006/main" count="405" uniqueCount="350">
  <si>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</si>
  <si>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</si>
  <si>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</si>
  <si>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</si>
  <si>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</si>
  <si>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</si>
  <si>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</si>
  <si>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</si>
  <si>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</si>
  <si>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</si>
  <si>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</si>
  <si>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</si>
  <si>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</si>
  <si>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</si>
  <si>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</si>
  <si>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</si>
  <si>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</si>
  <si>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</si>
  <si>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</si>
  <si>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</si>
  <si>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</si>
  <si>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</si>
  <si>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</si>
  <si>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</si>
  <si>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</si>
  <si>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</si>
  <si>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</si>
  <si>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</si>
  <si>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</si>
  <si>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</si>
  <si>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</si>
  <si>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</si>
  <si>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</si>
  <si>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</si>
  <si>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</si>
  <si>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</si>
  <si>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</si>
  <si>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</si>
  <si>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</si>
  <si>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</si>
  <si>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</si>
  <si>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</si>
  <si>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</si>
  <si>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</si>
  <si>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</si>
  <si>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</si>
  <si>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</si>
  <si>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</si>
  <si>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</si>
  <si>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</si>
  <si>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</si>
  <si>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</si>
  <si>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</si>
  <si>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</si>
  <si>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</si>
  <si>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</si>
  <si>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</si>
  <si>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</si>
  <si>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</si>
  <si>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</si>
  <si>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</si>
  <si>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</si>
  <si>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</si>
  <si>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</si>
  <si>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</si>
  <si>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</si>
  <si>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</si>
  <si>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</si>
  <si>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</si>
  <si>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</si>
  <si>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</si>
  <si>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</si>
  <si>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</si>
  <si>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</si>
  <si>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</si>
  <si>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</si>
  <si>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</si>
  <si>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</si>
  <si>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</si>
  <si>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</si>
  <si>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</si>
  <si>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</si>
  <si>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</si>
  <si>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tržnice</t>
  </si>
  <si>
    <t>Prihodi od pauka</t>
  </si>
  <si>
    <t>Prihodi od režije u najmu</t>
  </si>
  <si>
    <t>Prihodi od ribarnice</t>
  </si>
  <si>
    <t>Prihodi grobne naknade</t>
  </si>
  <si>
    <t>IZVANREDNI  PRIHODI :</t>
  </si>
  <si>
    <t>Negativne tečajne razlike po kreditima</t>
  </si>
  <si>
    <t>PRIHODI OD PRODAJE PROIZVODA I USLUGA:</t>
  </si>
  <si>
    <t>Vodna naknada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</si>
  <si>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</si>
  <si>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</si>
  <si>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</si>
  <si>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</si>
  <si>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</si>
  <si>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</si>
  <si>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</si>
  <si>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</si>
  <si>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PLAN RASHODA 2013.g.</t>
  </si>
  <si>
    <t>Prijevozničke usluge u cestovnom prometu, cestarine i dr.</t>
  </si>
  <si>
    <t>Naknade za korištenje ostalih prava , mediji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</si>
  <si>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</si>
  <si>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</si>
  <si>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</si>
  <si>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</si>
  <si>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</si>
  <si>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</si>
  <si>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>Bravarski materijal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</si>
  <si>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</si>
  <si>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</si>
  <si>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</si>
  <si>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</si>
  <si>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</si>
  <si>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</si>
  <si>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</si>
  <si>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</si>
  <si>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</si>
  <si>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</si>
  <si>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</si>
  <si>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</si>
  <si>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</si>
  <si>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Bravarske usluge</t>
  </si>
  <si>
    <t>Prihodi od deponija+zemlja iz iskopa</t>
  </si>
  <si>
    <t>Geodetske usluge</t>
  </si>
  <si>
    <t>Uredski materijal i toneri</t>
  </si>
  <si>
    <t>Vrećice za otpad</t>
  </si>
  <si>
    <t xml:space="preserve">Otpis autoguma /autogume </t>
  </si>
  <si>
    <t>Rezervni dijelovi za strojeve /pile, traktore,trav./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</si>
  <si>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</si>
  <si>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</si>
  <si>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</si>
  <si>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</si>
  <si>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</si>
  <si>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</si>
  <si>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</si>
  <si>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</si>
  <si>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</si>
  <si>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sustava Wastecontrol</t>
  </si>
  <si>
    <t>Usluge blagdansko ukrašavanje</t>
  </si>
  <si>
    <t xml:space="preserve">Radio oprema  </t>
  </si>
  <si>
    <t>NAKNADE TROŠKOVA RADNIKA I OST.MAT.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</si>
  <si>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</si>
  <si>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</si>
  <si>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</si>
  <si>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</si>
  <si>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</si>
  <si>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</si>
  <si>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</si>
  <si>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</si>
  <si>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</si>
  <si>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</si>
  <si>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</si>
  <si>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</si>
  <si>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</si>
  <si>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</si>
  <si>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</si>
  <si>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</si>
  <si>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</si>
  <si>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</si>
  <si>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</si>
  <si>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 xml:space="preserve">Prihodi od groblja ( održavanje) 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</si>
  <si>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</si>
  <si>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</si>
  <si>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</si>
  <si>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</si>
  <si>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</si>
  <si>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</si>
  <si>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</si>
  <si>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</si>
  <si>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</si>
  <si>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</si>
  <si>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</si>
  <si>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</si>
  <si>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</si>
  <si>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</si>
  <si>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</si>
  <si>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pisača i kuvertirke LASER</t>
  </si>
  <si>
    <t xml:space="preserve">Auto dijelovi </t>
  </si>
  <si>
    <t>Električna energija -mrežarina</t>
  </si>
  <si>
    <t xml:space="preserve">Božična drvca </t>
  </si>
  <si>
    <t xml:space="preserve">Prihodi od prikupljanja komunalnog otpada  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</si>
  <si>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</si>
  <si>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</si>
  <si>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</si>
  <si>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</si>
  <si>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</si>
  <si>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</si>
  <si>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Usluge zaštite objekata</t>
  </si>
  <si>
    <t>Prihodi od izrade grobnica</t>
  </si>
  <si>
    <t>Otpisana potraživanja</t>
  </si>
  <si>
    <t>Usluge održavanja sustava -dojavni sus.ST L.</t>
  </si>
  <si>
    <t>Radovi izgradnje ogradnog i potpornog zida u Planom</t>
  </si>
  <si>
    <t xml:space="preserve">Deratizacija i dezinsekcija </t>
  </si>
  <si>
    <t>Usluga ispitivanja elektroinstalacija</t>
  </si>
  <si>
    <t>Prihod od ukidanja rezerviranja za otpremnine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</si>
  <si>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</si>
  <si>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</si>
  <si>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</si>
  <si>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</si>
  <si>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</si>
  <si>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 xml:space="preserve">Usluge servisa vozila </t>
  </si>
  <si>
    <t>Naknada za upravljanje i korištenje grad. parkirališta</t>
  </si>
  <si>
    <t>Troškovi izrade horiz. signalizacije na parkiralištima</t>
  </si>
  <si>
    <t>Rezerviranja za otpremnine</t>
  </si>
  <si>
    <t>Rezerviranja za neiskorišteni godišnji odmor</t>
  </si>
  <si>
    <t>Rezerviranja za započete sudske sporove</t>
  </si>
  <si>
    <t xml:space="preserve">Materijali -razno </t>
  </si>
  <si>
    <t>Otpremnine za mirovinu</t>
  </si>
  <si>
    <t xml:space="preserve"> PRIHODI OD REZERVIRANJA:</t>
  </si>
  <si>
    <t>Kante za otpad</t>
  </si>
  <si>
    <t>Prometni znakovi</t>
  </si>
  <si>
    <t>Uspornici za kolnik</t>
  </si>
  <si>
    <t>Alati i potrošni materijal</t>
  </si>
  <si>
    <t>Usluga odvoza i zbrinjavanja ambalažnog otpada</t>
  </si>
  <si>
    <t>Prihodi od reciklažnog dvorišta</t>
  </si>
  <si>
    <t>Usluga zbrinjavanja otpada iz recikl dvorišta</t>
  </si>
  <si>
    <t>Prihodi od TUŠ-eva,AUTOMATA ZA VODU</t>
  </si>
  <si>
    <t xml:space="preserve">Prihodi od državnih potpora </t>
  </si>
  <si>
    <t>Naknada za korištenje  vlastitog auta</t>
  </si>
  <si>
    <t>Manjkovi , gubitak od prodaje imovine</t>
  </si>
  <si>
    <t>Kazne, penali, naknade štete, sudske presude</t>
  </si>
  <si>
    <t>Usluge pravnog savjetov.(Žaja, Ivančić, Blaslov)</t>
  </si>
  <si>
    <t>Usluge odvjetnika za zastu.(Sušac,Krka , Sučević)</t>
  </si>
  <si>
    <t>Premije osiguranja vozila, imovine i djelatnika.</t>
  </si>
  <si>
    <t>Otpis obveza (za avanse,  i sl.) i viškovi</t>
  </si>
  <si>
    <t>Usluge ugradnje polupodezemnih spremnika</t>
  </si>
  <si>
    <t>Troškovi renta car</t>
  </si>
  <si>
    <t>Usluge servisa i rezervni dijelovi sustava parking</t>
  </si>
  <si>
    <t>Tekuće održavanje RAZNO</t>
  </si>
  <si>
    <t>Komunalne usluge-deponij ispitivanja</t>
  </si>
  <si>
    <t>Usluge održavanja sustava  AXIOM,</t>
  </si>
  <si>
    <t>Najamnine i zakupnine</t>
  </si>
  <si>
    <t>Neotpisana vrije otuđ.i rash.im., darovanja</t>
  </si>
  <si>
    <t>POZICIJA PLANA</t>
  </si>
  <si>
    <t>PLAN ZA 2022.g.</t>
  </si>
  <si>
    <t xml:space="preserve">Najam za opremu </t>
  </si>
  <si>
    <t>Radovi na postavljanju javne rasvjete</t>
  </si>
  <si>
    <t>Troškovi nabave  materijala i robe</t>
  </si>
  <si>
    <t>Predsjednik Uprave:</t>
  </si>
  <si>
    <t>I.</t>
  </si>
  <si>
    <t>II.</t>
  </si>
  <si>
    <t>V.</t>
  </si>
  <si>
    <t>III.</t>
  </si>
  <si>
    <t>IV.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</si>
  <si>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</si>
  <si>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</si>
  <si>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</si>
  <si>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</si>
  <si>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</si>
  <si>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</si>
  <si>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</si>
  <si>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</si>
  <si>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</si>
  <si>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</si>
  <si>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</si>
  <si>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</si>
  <si>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XIX.</t>
  </si>
  <si>
    <t>TROŠKOVI AMORTIZACIJE:</t>
  </si>
  <si>
    <t xml:space="preserve">REZERVIRANJA TROŠKOVA </t>
  </si>
  <si>
    <t>OSTALI TROŠKOVI:</t>
  </si>
  <si>
    <t>TROŠKOVI OSOBLJA</t>
  </si>
  <si>
    <t>IZVANREDNI RASHODI</t>
  </si>
  <si>
    <t>VRIJEDNOSNO USKLAĐ.POTRAŽIVANJA</t>
  </si>
  <si>
    <t>Prihodi od Gradskog radija</t>
  </si>
  <si>
    <t>Prihodi od groblja (UKOPI,prijenos vlas.)</t>
  </si>
  <si>
    <t xml:space="preserve">Prihodi  od održavnja JPP  </t>
  </si>
  <si>
    <t xml:space="preserve">Sukladno članku 12. Društvenog ugovora društva Trogir Holding, predsjednik uprave </t>
  </si>
  <si>
    <t>OSTVARENO 2021.g.</t>
  </si>
  <si>
    <t>Prihodi od ukidanja rezer za neisk GO</t>
  </si>
  <si>
    <t>Prihodi od kamata, teč razl.,biljež.nakn</t>
  </si>
  <si>
    <t>Usluga zdravstvenog testiranja djelatnika</t>
  </si>
  <si>
    <t>Usluga iskopa i betoniranje na tržnici</t>
  </si>
  <si>
    <t>Usluga košnje trave</t>
  </si>
  <si>
    <t>Danijel Kukoč, dipl. iur. univ. spec. oec.</t>
  </si>
  <si>
    <t>Rukovoditelj sektora zajedničkih poslova:</t>
  </si>
  <si>
    <t>Tomislav Barada, dipl.oec.</t>
  </si>
  <si>
    <t>Radovi na Drveniku V.</t>
  </si>
  <si>
    <t>Najam za komunalna vozila</t>
  </si>
  <si>
    <t>Prihodi od zakupa prostora</t>
  </si>
  <si>
    <t>Usluga izrade gravitacisjkog zida iza kule Kam</t>
  </si>
  <si>
    <t>Usluga za otklanjanje kvarova na park T4</t>
  </si>
  <si>
    <t>Komunalna naknada i doprinosi</t>
  </si>
  <si>
    <t>Prihodi od ukid. Rezer. i napl. šteta sud s.</t>
  </si>
  <si>
    <t>Prihodi od preuzimanja ambalaže</t>
  </si>
  <si>
    <t>4. IZMJENA PLANA ZA 2022.g.</t>
  </si>
  <si>
    <t>Članarine udrugama i orga  HGK HŠ</t>
  </si>
  <si>
    <t>Usluga prijevoza otpada Drvenik</t>
  </si>
  <si>
    <t>Usluge održavanje sustava evidencije sak.otp</t>
  </si>
  <si>
    <t>OSTVARENO            1- 9/2022.</t>
  </si>
  <si>
    <t>PLAN ZA 2023.g.</t>
  </si>
  <si>
    <t>OSTVARENO            1- 10/2022.</t>
  </si>
  <si>
    <t>Ostale komunalne usluge-deponij</t>
  </si>
  <si>
    <t>IZRAČUN               1 - 12/2022</t>
  </si>
  <si>
    <t>Uređenje platoa na loakciji u Planom</t>
  </si>
  <si>
    <t>Uređenje lokacije   parkirališta T1</t>
  </si>
  <si>
    <t>Uređenje lokacije   parkirališta T4</t>
  </si>
  <si>
    <t>Građevinski radovi na otvorenim parkiralištima</t>
  </si>
  <si>
    <t>Nagrade za radne rezultate</t>
  </si>
  <si>
    <t>Naknada za prehranu radnika</t>
  </si>
  <si>
    <t>PROCJENA ZA 2022.g.</t>
  </si>
  <si>
    <t>Finacijski pokazatelji izraženi su u ( EUR)</t>
  </si>
  <si>
    <t xml:space="preserve">R A S H O D I </t>
  </si>
  <si>
    <t>Prigodne god. nagrade(božićnice,uskrsnice)</t>
  </si>
  <si>
    <t>REALIZACIJA  2022.g.</t>
  </si>
  <si>
    <t>Prihodi prodaje,opreme, robe i sit inv i otpadaka</t>
  </si>
  <si>
    <t>PLAN ZA 2023.g. 1.IZMJENA</t>
  </si>
  <si>
    <t>% PLAN 2022/ REALIZACIJA 2022.</t>
  </si>
  <si>
    <t>Usluge mobilne teleEonije</t>
  </si>
  <si>
    <t>Usluga izrade gl.projekta za energetski certiEikat</t>
  </si>
  <si>
    <t>Usluga asfaltiranja</t>
  </si>
  <si>
    <t>% PLAN 2023./ REALIZACIJA 2022.</t>
  </si>
  <si>
    <t>Usluge Fiskalne blagajne-mreža oEEice 365</t>
  </si>
  <si>
    <t>Usluga uređenja lokacije Soline</t>
  </si>
  <si>
    <t>Regres za godišnji odmor</t>
  </si>
  <si>
    <t>Usluge održavanja sustava za Fiskalizaciju</t>
  </si>
  <si>
    <t>Usluge fiksne telefonije i interneta</t>
  </si>
  <si>
    <t>Informatičke usluge-podrška</t>
  </si>
  <si>
    <t>Usluge održavanja software-a LIBUSOET</t>
  </si>
  <si>
    <t>Usluge održavanja software-a  PAUK-RING</t>
  </si>
  <si>
    <t>Usluge održavanja software-a - SMARTNET</t>
  </si>
  <si>
    <t>Usluge održavanja software-a - PARKIS RAO</t>
  </si>
  <si>
    <t xml:space="preserve">FINANCIJSKI RASHODI </t>
  </si>
  <si>
    <t xml:space="preserve">   FINANCIJSKI PLAN ZA 2023.g.   1. IZMJENA</t>
  </si>
  <si>
    <t>FINANCIJSKI PRIHODI:</t>
  </si>
  <si>
    <t>Grafičke usluge i tiskarske usluge</t>
  </si>
  <si>
    <t>% IZMJENA 2023/ PLAN 2023.</t>
  </si>
  <si>
    <t>NAPOMENA</t>
  </si>
  <si>
    <t>izmjena cjenika od 1.4.2023.</t>
  </si>
  <si>
    <t>izmjena cjenika od 1.5.2023.</t>
  </si>
  <si>
    <t>aktiviranje RJ pauk</t>
  </si>
  <si>
    <t>Bez subvencije za Drvenik</t>
  </si>
  <si>
    <t>povećanje zbog ugostitelja</t>
  </si>
  <si>
    <t>nabavka nove opreme i kanta</t>
  </si>
  <si>
    <t>nabavka guma bez ugradnje</t>
  </si>
  <si>
    <t>povećani radovi</t>
  </si>
  <si>
    <t>naknadno planirano</t>
  </si>
  <si>
    <t>izdvojeno od ostalih usluga</t>
  </si>
  <si>
    <t>Naknade za usluge banaka i usl.za plat.promet i javni bilj.</t>
  </si>
  <si>
    <t>nabavka novih osnovnih sredstava</t>
  </si>
  <si>
    <t xml:space="preserve">povećanje osnovice </t>
  </si>
  <si>
    <t>povećano zbog  dodatnih usluga</t>
  </si>
  <si>
    <t>povećane potrebe</t>
  </si>
  <si>
    <t>Radovi na uređenju parkirališta Čiovo</t>
  </si>
  <si>
    <t>organiziranje sakupljanja plastike i papira za ugostitelje</t>
  </si>
  <si>
    <t>KLASA: 400-01/22-01/1</t>
  </si>
  <si>
    <t>URBROJ: 2181-13-5-02/001-22-2</t>
  </si>
  <si>
    <t>Trogir, 20. travanja 2023.</t>
  </si>
  <si>
    <r>
      <t xml:space="preserve">Danijel Kukoč, dipl. iur. univ. spec. oec.,  </t>
    </r>
    <r>
      <rPr>
        <u/>
        <sz val="10"/>
        <rFont val="Calibri"/>
        <family val="2"/>
      </rPr>
      <t>dana  20.04.2023.godine</t>
    </r>
    <r>
      <rPr>
        <sz val="10"/>
        <rFont val="Calibri"/>
        <family val="2"/>
      </rPr>
      <t xml:space="preserve"> donio je slijedeći: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</si>
</sst>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  <charset val="238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14"/>
      <name val="Calibri"/>
      <family val="2"/>
    </font>
    <font>
      <b/>
      <sz val="14"/>
      <name val="Calibri"/>
      <family val="2"/>
      <charset val="238"/>
    </font>
    <font>
      <b/>
      <sz val="8"/>
      <name val="Calibri"/>
      <family val="2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charset val="238"/>
    </font>
    <font>
      <u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7" fillId="0" borderId="0"/>
  </cellStyleXfs>
  <cellXfs count="30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4" fontId="4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" fontId="4" fillId="0" borderId="2" xfId="0" applyNumberFormat="1" applyFont="1" applyBorder="1"/>
    <xf numFmtId="0" fontId="4" fillId="0" borderId="2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4" fillId="0" borderId="6" xfId="0" applyNumberFormat="1" applyFont="1" applyBorder="1"/>
    <xf numFmtId="4" fontId="6" fillId="0" borderId="7" xfId="0" applyNumberFormat="1" applyFont="1" applyBorder="1"/>
    <xf numFmtId="4" fontId="4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7" xfId="0" applyNumberFormat="1" applyFont="1" applyBorder="1"/>
    <xf numFmtId="4" fontId="8" fillId="0" borderId="9" xfId="0" applyNumberFormat="1" applyFont="1" applyBorder="1"/>
    <xf numFmtId="4" fontId="8" fillId="0" borderId="15" xfId="0" applyNumberFormat="1" applyFont="1" applyBorder="1"/>
    <xf numFmtId="4" fontId="8" fillId="0" borderId="12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4" fontId="6" fillId="0" borderId="20" xfId="0" applyNumberFormat="1" applyFont="1" applyBorder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4" fontId="11" fillId="3" borderId="11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10" fontId="11" fillId="3" borderId="1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" fontId="11" fillId="2" borderId="11" xfId="0" applyNumberFormat="1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vertical="center" wrapText="1"/>
    </xf>
    <xf numFmtId="4" fontId="11" fillId="5" borderId="11" xfId="0" applyNumberFormat="1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4" borderId="2" xfId="0" applyNumberFormat="1" applyFont="1" applyFill="1" applyBorder="1" applyAlignment="1">
      <alignment horizontal="right" vertical="center" wrapText="1"/>
    </xf>
    <xf numFmtId="4" fontId="15" fillId="4" borderId="0" xfId="0" applyNumberFormat="1" applyFont="1" applyFill="1" applyAlignment="1">
      <alignment horizontal="right" vertical="center" wrapText="1"/>
    </xf>
    <xf numFmtId="1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10" fontId="22" fillId="3" borderId="12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left" vertical="center"/>
    </xf>
    <xf numFmtId="4" fontId="11" fillId="3" borderId="11" xfId="0" applyNumberFormat="1" applyFont="1" applyFill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18" fillId="4" borderId="1" xfId="0" applyNumberFormat="1" applyFont="1" applyFill="1" applyBorder="1" applyAlignment="1">
      <alignment horizontal="right" vertical="center" wrapText="1"/>
    </xf>
    <xf numFmtId="4" fontId="15" fillId="4" borderId="1" xfId="0" applyNumberFormat="1" applyFont="1" applyFill="1" applyBorder="1" applyAlignment="1">
      <alignment horizontal="right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3" fillId="4" borderId="2" xfId="0" applyFont="1" applyFill="1" applyBorder="1" applyAlignment="1">
      <alignment vertical="center" wrapText="1"/>
    </xf>
    <xf numFmtId="4" fontId="23" fillId="4" borderId="2" xfId="0" applyNumberFormat="1" applyFont="1" applyFill="1" applyBorder="1" applyAlignment="1">
      <alignment vertical="center" wrapText="1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0" fontId="10" fillId="2" borderId="0" xfId="0" applyNumberFormat="1" applyFont="1" applyFill="1" applyAlignment="1">
      <alignment vertical="center"/>
    </xf>
    <xf numFmtId="10" fontId="1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10" fontId="11" fillId="2" borderId="0" xfId="0" applyNumberFormat="1" applyFont="1" applyFill="1" applyAlignment="1">
      <alignment horizontal="center" vertical="center"/>
    </xf>
    <xf numFmtId="4" fontId="22" fillId="3" borderId="10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left" vertical="center"/>
    </xf>
    <xf numFmtId="4" fontId="10" fillId="2" borderId="37" xfId="0" applyNumberFormat="1" applyFont="1" applyFill="1" applyBorder="1" applyAlignment="1">
      <alignment vertical="center"/>
    </xf>
    <xf numFmtId="4" fontId="10" fillId="2" borderId="43" xfId="0" applyNumberFormat="1" applyFont="1" applyFill="1" applyBorder="1" applyAlignment="1">
      <alignment vertical="center"/>
    </xf>
    <xf numFmtId="4" fontId="12" fillId="0" borderId="40" xfId="0" applyNumberFormat="1" applyFont="1" applyBorder="1" applyAlignment="1">
      <alignment vertical="center"/>
    </xf>
    <xf numFmtId="4" fontId="12" fillId="0" borderId="22" xfId="0" applyNumberFormat="1" applyFont="1" applyBorder="1" applyAlignment="1">
      <alignment vertical="center"/>
    </xf>
    <xf numFmtId="4" fontId="10" fillId="2" borderId="22" xfId="0" applyNumberFormat="1" applyFont="1" applyFill="1" applyBorder="1" applyAlignment="1">
      <alignment horizontal="right" vertical="center"/>
    </xf>
    <xf numFmtId="4" fontId="10" fillId="2" borderId="28" xfId="0" applyNumberFormat="1" applyFont="1" applyFill="1" applyBorder="1" applyAlignment="1">
      <alignment horizontal="right" vertical="center"/>
    </xf>
    <xf numFmtId="4" fontId="12" fillId="5" borderId="28" xfId="0" applyNumberFormat="1" applyFont="1" applyFill="1" applyBorder="1" applyAlignment="1">
      <alignment vertical="center"/>
    </xf>
    <xf numFmtId="10" fontId="10" fillId="2" borderId="2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left" vertical="center"/>
    </xf>
    <xf numFmtId="4" fontId="10" fillId="2" borderId="38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4" fontId="12" fillId="0" borderId="41" xfId="0" applyNumberFormat="1" applyFont="1" applyBorder="1" applyAlignment="1">
      <alignment vertical="center"/>
    </xf>
    <xf numFmtId="4" fontId="10" fillId="2" borderId="22" xfId="0" applyNumberFormat="1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horizontal="right" vertical="center"/>
    </xf>
    <xf numFmtId="4" fontId="13" fillId="2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vertical="center"/>
    </xf>
    <xf numFmtId="4" fontId="10" fillId="2" borderId="38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/>
    </xf>
    <xf numFmtId="4" fontId="12" fillId="2" borderId="41" xfId="0" applyNumberFormat="1" applyFont="1" applyFill="1" applyBorder="1" applyAlignment="1">
      <alignment vertical="center"/>
    </xf>
    <xf numFmtId="4" fontId="10" fillId="2" borderId="27" xfId="0" applyNumberFormat="1" applyFont="1" applyFill="1" applyBorder="1" applyAlignment="1">
      <alignment horizontal="left" vertical="center"/>
    </xf>
    <xf numFmtId="4" fontId="10" fillId="2" borderId="39" xfId="0" applyNumberFormat="1" applyFont="1" applyFill="1" applyBorder="1" applyAlignment="1">
      <alignment vertical="center"/>
    </xf>
    <xf numFmtId="4" fontId="10" fillId="2" borderId="44" xfId="0" applyNumberFormat="1" applyFont="1" applyFill="1" applyBorder="1" applyAlignment="1">
      <alignment vertical="center"/>
    </xf>
    <xf numFmtId="4" fontId="10" fillId="2" borderId="42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4" fontId="10" fillId="2" borderId="27" xfId="0" applyNumberFormat="1" applyFont="1" applyFill="1" applyBorder="1" applyAlignment="1">
      <alignment horizontal="right" vertical="center"/>
    </xf>
    <xf numFmtId="4" fontId="10" fillId="5" borderId="27" xfId="0" applyNumberFormat="1" applyFont="1" applyFill="1" applyBorder="1" applyAlignment="1">
      <alignment vertical="center"/>
    </xf>
    <xf numFmtId="10" fontId="10" fillId="2" borderId="7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left" vertical="center"/>
    </xf>
    <xf numFmtId="4" fontId="11" fillId="2" borderId="11" xfId="0" applyNumberFormat="1" applyFont="1" applyFill="1" applyBorder="1" applyAlignment="1">
      <alignment vertical="center"/>
    </xf>
    <xf numFmtId="4" fontId="11" fillId="5" borderId="11" xfId="0" applyNumberFormat="1" applyFont="1" applyFill="1" applyBorder="1" applyAlignment="1">
      <alignment vertical="center"/>
    </xf>
    <xf numFmtId="4" fontId="10" fillId="2" borderId="28" xfId="0" applyNumberFormat="1" applyFont="1" applyFill="1" applyBorder="1" applyAlignment="1">
      <alignment horizontal="left" vertical="center"/>
    </xf>
    <xf numFmtId="4" fontId="10" fillId="2" borderId="28" xfId="0" applyNumberFormat="1" applyFont="1" applyFill="1" applyBorder="1" applyAlignment="1">
      <alignment vertical="center"/>
    </xf>
    <xf numFmtId="4" fontId="10" fillId="5" borderId="28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vertical="center" wrapText="1"/>
    </xf>
    <xf numFmtId="4" fontId="10" fillId="5" borderId="2" xfId="0" applyNumberFormat="1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center" vertical="center"/>
    </xf>
    <xf numFmtId="4" fontId="10" fillId="2" borderId="27" xfId="0" applyNumberFormat="1" applyFont="1" applyFill="1" applyBorder="1" applyAlignment="1">
      <alignment vertical="center" wrapText="1"/>
    </xf>
    <xf numFmtId="4" fontId="10" fillId="2" borderId="27" xfId="0" applyNumberFormat="1" applyFont="1" applyFill="1" applyBorder="1" applyAlignment="1">
      <alignment vertical="center"/>
    </xf>
    <xf numFmtId="4" fontId="10" fillId="5" borderId="27" xfId="0" applyNumberFormat="1" applyFont="1" applyFill="1" applyBorder="1" applyAlignment="1">
      <alignment horizontal="right" vertical="center"/>
    </xf>
    <xf numFmtId="0" fontId="10" fillId="2" borderId="23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5" borderId="22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left" vertical="center"/>
    </xf>
    <xf numFmtId="4" fontId="10" fillId="2" borderId="19" xfId="0" applyNumberFormat="1" applyFont="1" applyFill="1" applyBorder="1" applyAlignment="1">
      <alignment horizontal="righ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center" vertical="center"/>
    </xf>
    <xf numFmtId="4" fontId="10" fillId="2" borderId="24" xfId="0" applyNumberFormat="1" applyFont="1" applyFill="1" applyBorder="1" applyAlignment="1">
      <alignment horizontal="left" vertical="center"/>
    </xf>
    <xf numFmtId="4" fontId="10" fillId="2" borderId="24" xfId="0" applyNumberFormat="1" applyFont="1" applyFill="1" applyBorder="1" applyAlignment="1">
      <alignment horizontal="right" vertical="center"/>
    </xf>
    <xf numFmtId="4" fontId="10" fillId="5" borderId="24" xfId="0" applyNumberFormat="1" applyFont="1" applyFill="1" applyBorder="1" applyAlignment="1">
      <alignment horizontal="right" vertical="center"/>
    </xf>
    <xf numFmtId="4" fontId="12" fillId="5" borderId="22" xfId="0" applyNumberFormat="1" applyFont="1" applyFill="1" applyBorder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2" fillId="0" borderId="27" xfId="0" applyNumberFormat="1" applyFont="1" applyBorder="1" applyAlignment="1">
      <alignment vertical="center"/>
    </xf>
    <xf numFmtId="4" fontId="12" fillId="5" borderId="27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left" vertical="center"/>
    </xf>
    <xf numFmtId="4" fontId="13" fillId="2" borderId="0" xfId="0" applyNumberFormat="1" applyFont="1" applyFill="1" applyAlignment="1">
      <alignment vertical="center" wrapText="1"/>
    </xf>
    <xf numFmtId="4" fontId="10" fillId="2" borderId="0" xfId="0" applyNumberFormat="1" applyFont="1" applyFill="1" applyAlignment="1">
      <alignment horizontal="right" vertical="center"/>
    </xf>
    <xf numFmtId="10" fontId="11" fillId="2" borderId="0" xfId="0" applyNumberFormat="1" applyFont="1" applyFill="1" applyAlignment="1">
      <alignment horizontal="right" vertical="center"/>
    </xf>
    <xf numFmtId="0" fontId="11" fillId="2" borderId="1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2" borderId="2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" fontId="12" fillId="2" borderId="2" xfId="0" applyNumberFormat="1" applyFont="1" applyFill="1" applyBorder="1" applyAlignment="1">
      <alignment vertical="center"/>
    </xf>
    <xf numFmtId="4" fontId="12" fillId="2" borderId="2" xfId="0" applyNumberFormat="1" applyFont="1" applyFill="1" applyBorder="1" applyAlignment="1">
      <alignment vertical="center" wrapText="1"/>
    </xf>
    <xf numFmtId="4" fontId="17" fillId="0" borderId="1" xfId="0" applyNumberFormat="1" applyFont="1" applyBorder="1" applyAlignment="1">
      <alignment vertical="center"/>
    </xf>
    <xf numFmtId="10" fontId="10" fillId="2" borderId="9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4" fontId="10" fillId="2" borderId="14" xfId="0" applyNumberFormat="1" applyFont="1" applyFill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2" fillId="2" borderId="27" xfId="0" applyNumberFormat="1" applyFont="1" applyFill="1" applyBorder="1" applyAlignment="1">
      <alignment vertical="center" wrapText="1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4" fontId="12" fillId="2" borderId="27" xfId="0" applyNumberFormat="1" applyFont="1" applyFill="1" applyBorder="1" applyAlignment="1">
      <alignment vertical="center"/>
    </xf>
    <xf numFmtId="1" fontId="11" fillId="2" borderId="10" xfId="0" applyNumberFormat="1" applyFont="1" applyFill="1" applyBorder="1" applyAlignment="1">
      <alignment horizontal="center" vertical="center"/>
    </xf>
    <xf numFmtId="4" fontId="11" fillId="2" borderId="35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11" fillId="2" borderId="45" xfId="0" applyNumberFormat="1" applyFont="1" applyFill="1" applyBorder="1" applyAlignment="1">
      <alignment vertical="center"/>
    </xf>
    <xf numFmtId="4" fontId="12" fillId="2" borderId="14" xfId="0" applyNumberFormat="1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10" fillId="2" borderId="11" xfId="0" applyNumberFormat="1" applyFont="1" applyFill="1" applyBorder="1" applyAlignment="1">
      <alignment horizontal="right" vertical="center"/>
    </xf>
    <xf numFmtId="4" fontId="10" fillId="5" borderId="11" xfId="0" applyNumberFormat="1" applyFont="1" applyFill="1" applyBorder="1" applyAlignment="1">
      <alignment vertical="center"/>
    </xf>
    <xf numFmtId="4" fontId="12" fillId="2" borderId="2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" fontId="10" fillId="2" borderId="14" xfId="0" applyNumberFormat="1" applyFont="1" applyFill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 vertical="center"/>
    </xf>
    <xf numFmtId="4" fontId="10" fillId="5" borderId="14" xfId="0" applyNumberFormat="1" applyFont="1" applyFill="1" applyBorder="1" applyAlignment="1">
      <alignment horizontal="right" vertical="center"/>
    </xf>
    <xf numFmtId="4" fontId="12" fillId="5" borderId="14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4" fontId="19" fillId="2" borderId="35" xfId="0" applyNumberFormat="1" applyFont="1" applyFill="1" applyBorder="1" applyAlignment="1">
      <alignment vertical="center"/>
    </xf>
    <xf numFmtId="4" fontId="19" fillId="2" borderId="17" xfId="0" applyNumberFormat="1" applyFont="1" applyFill="1" applyBorder="1" applyAlignment="1">
      <alignment vertical="center"/>
    </xf>
    <xf numFmtId="4" fontId="19" fillId="2" borderId="45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4" fontId="19" fillId="5" borderId="11" xfId="0" applyNumberFormat="1" applyFont="1" applyFill="1" applyBorder="1" applyAlignment="1">
      <alignment vertical="center"/>
    </xf>
    <xf numFmtId="4" fontId="12" fillId="2" borderId="28" xfId="0" applyNumberFormat="1" applyFont="1" applyFill="1" applyBorder="1" applyAlignment="1">
      <alignment vertical="center"/>
    </xf>
    <xf numFmtId="4" fontId="12" fillId="2" borderId="27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" fontId="12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vertical="center"/>
    </xf>
    <xf numFmtId="4" fontId="11" fillId="5" borderId="24" xfId="0" applyNumberFormat="1" applyFont="1" applyFill="1" applyBorder="1" applyAlignment="1">
      <alignment vertical="center"/>
    </xf>
    <xf numFmtId="4" fontId="11" fillId="3" borderId="1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0" fontId="10" fillId="2" borderId="29" xfId="0" applyFont="1" applyFill="1" applyBorder="1" applyAlignment="1">
      <alignment vertical="center"/>
    </xf>
    <xf numFmtId="4" fontId="10" fillId="2" borderId="29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24" fillId="2" borderId="0" xfId="0" applyFont="1" applyFill="1"/>
    <xf numFmtId="0" fontId="22" fillId="2" borderId="0" xfId="0" applyFont="1" applyFill="1"/>
    <xf numFmtId="49" fontId="22" fillId="3" borderId="11" xfId="0" applyNumberFormat="1" applyFont="1" applyFill="1" applyBorder="1" applyAlignment="1">
      <alignment horizontal="center" vertical="center" wrapText="1"/>
    </xf>
    <xf numFmtId="4" fontId="22" fillId="3" borderId="11" xfId="0" applyNumberFormat="1" applyFont="1" applyFill="1" applyBorder="1" applyAlignment="1">
      <alignment horizontal="right" vertical="center"/>
    </xf>
    <xf numFmtId="4" fontId="22" fillId="2" borderId="11" xfId="0" applyNumberFormat="1" applyFont="1" applyFill="1" applyBorder="1" applyAlignment="1">
      <alignment vertical="center" wrapText="1"/>
    </xf>
    <xf numFmtId="4" fontId="24" fillId="2" borderId="28" xfId="0" applyNumberFormat="1" applyFont="1" applyFill="1" applyBorder="1" applyAlignment="1">
      <alignment horizontal="right"/>
    </xf>
    <xf numFmtId="4" fontId="24" fillId="2" borderId="2" xfId="0" applyNumberFormat="1" applyFont="1" applyFill="1" applyBorder="1" applyAlignment="1">
      <alignment horizontal="right"/>
    </xf>
    <xf numFmtId="4" fontId="22" fillId="2" borderId="11" xfId="0" applyNumberFormat="1" applyFont="1" applyFill="1" applyBorder="1"/>
    <xf numFmtId="4" fontId="24" fillId="2" borderId="27" xfId="0" applyNumberFormat="1" applyFont="1" applyFill="1" applyBorder="1" applyAlignment="1">
      <alignment horizontal="right"/>
    </xf>
    <xf numFmtId="4" fontId="24" fillId="2" borderId="22" xfId="0" applyNumberFormat="1" applyFont="1" applyFill="1" applyBorder="1" applyAlignment="1">
      <alignment horizontal="right"/>
    </xf>
    <xf numFmtId="4" fontId="24" fillId="2" borderId="24" xfId="0" applyNumberFormat="1" applyFont="1" applyFill="1" applyBorder="1" applyAlignment="1">
      <alignment horizontal="right"/>
    </xf>
    <xf numFmtId="4" fontId="22" fillId="2" borderId="0" xfId="0" applyNumberFormat="1" applyFont="1" applyFill="1"/>
    <xf numFmtId="4" fontId="24" fillId="2" borderId="0" xfId="0" applyNumberFormat="1" applyFont="1" applyFill="1" applyAlignment="1">
      <alignment horizontal="right"/>
    </xf>
    <xf numFmtId="4" fontId="25" fillId="2" borderId="11" xfId="0" applyNumberFormat="1" applyFont="1" applyFill="1" applyBorder="1"/>
    <xf numFmtId="4" fontId="24" fillId="0" borderId="2" xfId="0" applyNumberFormat="1" applyFont="1" applyBorder="1" applyAlignment="1">
      <alignment horizontal="right"/>
    </xf>
    <xf numFmtId="4" fontId="24" fillId="0" borderId="27" xfId="0" applyNumberFormat="1" applyFont="1" applyBorder="1" applyAlignment="1">
      <alignment horizontal="right"/>
    </xf>
    <xf numFmtId="4" fontId="24" fillId="2" borderId="11" xfId="0" applyNumberFormat="1" applyFont="1" applyFill="1" applyBorder="1" applyAlignment="1">
      <alignment horizontal="right"/>
    </xf>
    <xf numFmtId="4" fontId="24" fillId="2" borderId="14" xfId="0" applyNumberFormat="1" applyFont="1" applyFill="1" applyBorder="1" applyAlignment="1">
      <alignment horizontal="right"/>
    </xf>
    <xf numFmtId="4" fontId="26" fillId="2" borderId="11" xfId="0" applyNumberFormat="1" applyFont="1" applyFill="1" applyBorder="1"/>
    <xf numFmtId="4" fontId="22" fillId="2" borderId="24" xfId="0" applyNumberFormat="1" applyFont="1" applyFill="1" applyBorder="1"/>
    <xf numFmtId="4" fontId="22" fillId="3" borderId="11" xfId="0" applyNumberFormat="1" applyFont="1" applyFill="1" applyBorder="1"/>
    <xf numFmtId="0" fontId="22" fillId="2" borderId="0" xfId="0" applyFont="1" applyFill="1" applyAlignment="1">
      <alignment horizontal="center"/>
    </xf>
    <xf numFmtId="4" fontId="24" fillId="2" borderId="0" xfId="0" applyNumberFormat="1" applyFont="1" applyFill="1"/>
    <xf numFmtId="0" fontId="10" fillId="0" borderId="13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4" fontId="10" fillId="0" borderId="22" xfId="0" applyNumberFormat="1" applyFont="1" applyBorder="1" applyAlignment="1">
      <alignment horizontal="right" vertical="center"/>
    </xf>
    <xf numFmtId="4" fontId="24" fillId="0" borderId="14" xfId="0" applyNumberFormat="1" applyFont="1" applyBorder="1" applyAlignment="1">
      <alignment horizontal="right"/>
    </xf>
    <xf numFmtId="10" fontId="10" fillId="0" borderId="25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 wrapText="1"/>
    </xf>
    <xf numFmtId="4" fontId="11" fillId="6" borderId="11" xfId="0" applyNumberFormat="1" applyFont="1" applyFill="1" applyBorder="1" applyAlignment="1">
      <alignment vertical="center" wrapText="1"/>
    </xf>
    <xf numFmtId="4" fontId="12" fillId="6" borderId="36" xfId="0" applyNumberFormat="1" applyFont="1" applyFill="1" applyBorder="1" applyAlignment="1">
      <alignment vertical="center"/>
    </xf>
    <xf numFmtId="4" fontId="11" fillId="6" borderId="11" xfId="0" applyNumberFormat="1" applyFont="1" applyFill="1" applyBorder="1" applyAlignment="1">
      <alignment vertical="center"/>
    </xf>
    <xf numFmtId="4" fontId="10" fillId="6" borderId="36" xfId="0" applyNumberFormat="1" applyFont="1" applyFill="1" applyBorder="1" applyAlignment="1">
      <alignment horizontal="right" vertical="center"/>
    </xf>
    <xf numFmtId="4" fontId="10" fillId="6" borderId="37" xfId="0" applyNumberFormat="1" applyFont="1" applyFill="1" applyBorder="1" applyAlignment="1">
      <alignment horizontal="right" vertical="center"/>
    </xf>
    <xf numFmtId="4" fontId="19" fillId="6" borderId="11" xfId="0" applyNumberFormat="1" applyFont="1" applyFill="1" applyBorder="1" applyAlignment="1">
      <alignment vertical="center"/>
    </xf>
    <xf numFmtId="4" fontId="11" fillId="6" borderId="24" xfId="0" applyNumberFormat="1" applyFont="1" applyFill="1" applyBorder="1" applyAlignment="1">
      <alignment vertical="center"/>
    </xf>
    <xf numFmtId="0" fontId="24" fillId="2" borderId="0" xfId="0" applyFont="1" applyFill="1" applyAlignment="1">
      <alignment horizontal="left"/>
    </xf>
    <xf numFmtId="0" fontId="0" fillId="0" borderId="2" xfId="0" applyBorder="1"/>
    <xf numFmtId="0" fontId="11" fillId="2" borderId="2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27" fillId="2" borderId="2" xfId="0" applyFont="1" applyFill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" fontId="11" fillId="0" borderId="35" xfId="0" applyNumberFormat="1" applyFont="1" applyBorder="1" applyAlignment="1">
      <alignment vertical="center"/>
    </xf>
    <xf numFmtId="4" fontId="11" fillId="0" borderId="17" xfId="0" applyNumberFormat="1" applyFont="1" applyBorder="1" applyAlignment="1">
      <alignment vertical="center"/>
    </xf>
    <xf numFmtId="4" fontId="11" fillId="0" borderId="45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22" fillId="0" borderId="11" xfId="0" applyNumberFormat="1" applyFont="1" applyBorder="1"/>
    <xf numFmtId="10" fontId="11" fillId="0" borderId="1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indent="4"/>
    </xf>
    <xf numFmtId="0" fontId="7" fillId="0" borderId="41" xfId="0" applyFont="1" applyBorder="1" applyAlignment="1">
      <alignment horizontal="center" vertical="center"/>
    </xf>
    <xf numFmtId="0" fontId="11" fillId="2" borderId="41" xfId="0" applyFont="1" applyFill="1" applyBorder="1" applyAlignment="1">
      <alignment vertical="center"/>
    </xf>
    <xf numFmtId="0" fontId="7" fillId="0" borderId="41" xfId="0" applyFont="1" applyBorder="1"/>
    <xf numFmtId="0" fontId="0" fillId="0" borderId="41" xfId="0" applyBorder="1"/>
    <xf numFmtId="49" fontId="11" fillId="2" borderId="12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right" vertical="center"/>
    </xf>
    <xf numFmtId="4" fontId="11" fillId="2" borderId="12" xfId="0" applyNumberFormat="1" applyFont="1" applyFill="1" applyBorder="1" applyAlignment="1">
      <alignment vertical="center" wrapText="1"/>
    </xf>
    <xf numFmtId="4" fontId="12" fillId="2" borderId="25" xfId="0" applyNumberFormat="1" applyFont="1" applyFill="1" applyBorder="1" applyAlignment="1">
      <alignment vertical="center"/>
    </xf>
    <xf numFmtId="4" fontId="11" fillId="2" borderId="12" xfId="0" applyNumberFormat="1" applyFont="1" applyFill="1" applyBorder="1" applyAlignment="1">
      <alignment vertical="center"/>
    </xf>
    <xf numFmtId="4" fontId="10" fillId="2" borderId="25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0" fontId="10" fillId="2" borderId="41" xfId="0" applyFont="1" applyFill="1" applyBorder="1" applyAlignment="1">
      <alignment vertical="center"/>
    </xf>
    <xf numFmtId="0" fontId="10" fillId="0" borderId="41" xfId="0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9" fillId="2" borderId="12" xfId="0" applyNumberFormat="1" applyFont="1" applyFill="1" applyBorder="1" applyAlignment="1">
      <alignment vertical="center"/>
    </xf>
    <xf numFmtId="4" fontId="11" fillId="2" borderId="46" xfId="0" applyNumberFormat="1" applyFont="1" applyFill="1" applyBorder="1" applyAlignment="1">
      <alignment vertical="center"/>
    </xf>
    <xf numFmtId="4" fontId="11" fillId="3" borderId="12" xfId="0" applyNumberFormat="1" applyFont="1" applyFill="1" applyBorder="1" applyAlignment="1">
      <alignment vertical="center"/>
    </xf>
    <xf numFmtId="4" fontId="22" fillId="2" borderId="34" xfId="0" applyNumberFormat="1" applyFont="1" applyFill="1" applyBorder="1"/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11" fillId="0" borderId="11" xfId="0" applyNumberFormat="1" applyFont="1" applyFill="1" applyBorder="1" applyAlignment="1">
      <alignment vertical="center" wrapText="1"/>
    </xf>
    <xf numFmtId="4" fontId="12" fillId="0" borderId="36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4" fontId="10" fillId="0" borderId="36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4" fontId="19" fillId="0" borderId="11" xfId="0" applyNumberFormat="1" applyFont="1" applyFill="1" applyBorder="1" applyAlignment="1">
      <alignment vertical="center"/>
    </xf>
    <xf numFmtId="4" fontId="11" fillId="0" borderId="24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11" fillId="0" borderId="34" xfId="0" applyFont="1" applyFill="1" applyBorder="1" applyAlignment="1">
      <alignment horizontal="center" vertical="center"/>
    </xf>
    <xf numFmtId="4" fontId="10" fillId="0" borderId="29" xfId="0" applyNumberFormat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/>
    <xf numFmtId="10" fontId="27" fillId="2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</cellXfs>
  <cellStyles count="4">
    <cellStyle name="Normal 2" xfId="3" xr:uid="{3651B894-5A63-4D49-973F-2EFF247BCF0C}"/>
    <cellStyle name="Normalno" xfId="0" builtinId="0"/>
    <cellStyle name="Normalno 2" xfId="1" xr:uid="{00000000-0005-0000-0000-000001000000}"/>
    <cellStyle name="Normalno 3" xfId="2" xr:uid="{B0CFF28B-BCDF-4E62-B035-B0932342F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1320165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100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0"/>
  <sheetViews>
    <sheetView tabSelected="1" workbookViewId="0">
      <selection activeCell="AB14" sqref="AB14"/>
    </sheetView>
  </sheetViews>
  <sheetFormatPr defaultColWidth="8.85546875" defaultRowHeight="12.75" x14ac:dyDescent="0.2"/>
  <cols>
    <col min="1" max="1" width="4" style="73" customWidth="1"/>
    <col min="2" max="2" width="41.140625" style="73" customWidth="1"/>
    <col min="3" max="3" width="10.85546875" style="72" hidden="1" customWidth="1"/>
    <col min="4" max="4" width="10" style="72" hidden="1" customWidth="1"/>
    <col min="5" max="5" width="10.85546875" style="72" hidden="1" customWidth="1"/>
    <col min="6" max="6" width="10.28515625" style="73" hidden="1" customWidth="1"/>
    <col min="7" max="7" width="31.85546875" style="73" hidden="1" customWidth="1"/>
    <col min="8" max="11" width="10.85546875" style="73" hidden="1" customWidth="1"/>
    <col min="12" max="12" width="10.7109375" style="73" hidden="1" customWidth="1"/>
    <col min="13" max="13" width="10.85546875" style="202" hidden="1" customWidth="1"/>
    <col min="14" max="14" width="10.140625" style="73" customWidth="1"/>
    <col min="15" max="15" width="9.28515625" style="75" hidden="1" customWidth="1"/>
    <col min="16" max="16" width="10.85546875" style="72" hidden="1" customWidth="1"/>
    <col min="17" max="17" width="10" style="281" bestFit="1" customWidth="1"/>
    <col min="18" max="18" width="9.28515625" style="75" bestFit="1" customWidth="1"/>
    <col min="19" max="19" width="10.85546875" style="72" hidden="1" customWidth="1"/>
    <col min="20" max="20" width="10.85546875" style="281" customWidth="1"/>
    <col min="21" max="21" width="7.85546875" style="75" bestFit="1" customWidth="1"/>
    <col min="22" max="22" width="10.85546875" style="72" hidden="1" customWidth="1"/>
    <col min="23" max="23" width="47.42578125" hidden="1" customWidth="1"/>
    <col min="24" max="16384" width="8.85546875" style="73"/>
  </cols>
  <sheetData>
    <row r="1" spans="1:23" x14ac:dyDescent="0.2">
      <c r="A1" s="46"/>
      <c r="B1" s="46"/>
    </row>
    <row r="2" spans="1:23" x14ac:dyDescent="0.2">
      <c r="A2" s="46"/>
      <c r="B2" s="46"/>
    </row>
    <row r="3" spans="1:23" x14ac:dyDescent="0.2">
      <c r="A3" s="46"/>
      <c r="B3" s="46"/>
    </row>
    <row r="4" spans="1:23" ht="24" customHeight="1" x14ac:dyDescent="0.2">
      <c r="A4" s="46"/>
      <c r="B4" s="296" t="s">
        <v>268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7"/>
      <c r="N4" s="296"/>
      <c r="O4" s="298"/>
      <c r="P4" s="296"/>
      <c r="Q4" s="299"/>
      <c r="R4" s="298"/>
      <c r="S4" s="73"/>
      <c r="T4" s="282"/>
      <c r="V4" s="73"/>
    </row>
    <row r="5" spans="1:23" x14ac:dyDescent="0.2">
      <c r="A5" s="46"/>
      <c r="B5" s="296" t="s">
        <v>349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7"/>
      <c r="N5" s="296"/>
      <c r="O5" s="298"/>
      <c r="P5" s="296"/>
      <c r="Q5" s="299"/>
      <c r="R5" s="298"/>
      <c r="S5" s="73"/>
      <c r="T5" s="282"/>
      <c r="V5" s="73"/>
    </row>
    <row r="6" spans="1:23" s="51" customFormat="1" ht="18.75" x14ac:dyDescent="0.2">
      <c r="B6" s="76" t="s">
        <v>324</v>
      </c>
      <c r="E6" s="77"/>
      <c r="F6" s="77"/>
      <c r="G6" s="77"/>
      <c r="H6" s="77"/>
      <c r="I6" s="77"/>
      <c r="J6" s="77"/>
      <c r="K6" s="77"/>
      <c r="L6" s="77"/>
      <c r="M6" s="203"/>
      <c r="N6" s="77"/>
      <c r="O6" s="78"/>
      <c r="Q6" s="283"/>
      <c r="R6" s="78"/>
      <c r="T6" s="283"/>
      <c r="U6" s="78"/>
    </row>
    <row r="7" spans="1:23" ht="13.5" thickBot="1" x14ac:dyDescent="0.25">
      <c r="A7" s="198"/>
      <c r="B7" s="198"/>
      <c r="F7" s="72"/>
      <c r="L7" s="72"/>
      <c r="N7" s="72"/>
      <c r="T7" s="284"/>
      <c r="V7" s="260"/>
    </row>
    <row r="8" spans="1:23" ht="57" thickBot="1" x14ac:dyDescent="0.25">
      <c r="A8" s="79" t="s">
        <v>235</v>
      </c>
      <c r="B8" s="48" t="s">
        <v>143</v>
      </c>
      <c r="C8" s="49" t="s">
        <v>269</v>
      </c>
      <c r="D8" s="49" t="s">
        <v>269</v>
      </c>
      <c r="E8" s="49" t="s">
        <v>236</v>
      </c>
      <c r="F8" s="49" t="s">
        <v>236</v>
      </c>
      <c r="G8" s="49" t="s">
        <v>290</v>
      </c>
      <c r="H8" s="49" t="s">
        <v>286</v>
      </c>
      <c r="I8" s="49" t="s">
        <v>292</v>
      </c>
      <c r="J8" s="49" t="s">
        <v>294</v>
      </c>
      <c r="K8" s="49" t="s">
        <v>301</v>
      </c>
      <c r="L8" s="49" t="s">
        <v>301</v>
      </c>
      <c r="M8" s="204" t="s">
        <v>305</v>
      </c>
      <c r="N8" s="204" t="s">
        <v>305</v>
      </c>
      <c r="O8" s="60" t="s">
        <v>308</v>
      </c>
      <c r="P8" s="49" t="s">
        <v>291</v>
      </c>
      <c r="Q8" s="49" t="s">
        <v>291</v>
      </c>
      <c r="R8" s="60" t="s">
        <v>312</v>
      </c>
      <c r="S8" s="49" t="s">
        <v>307</v>
      </c>
      <c r="T8" s="49" t="s">
        <v>307</v>
      </c>
      <c r="U8" s="60" t="s">
        <v>327</v>
      </c>
      <c r="V8" s="267" t="s">
        <v>307</v>
      </c>
      <c r="W8" s="263" t="s">
        <v>328</v>
      </c>
    </row>
    <row r="9" spans="1:23" s="51" customFormat="1" thickBot="1" x14ac:dyDescent="0.25">
      <c r="A9" s="61"/>
      <c r="B9" s="62" t="s">
        <v>94</v>
      </c>
      <c r="C9" s="63">
        <f t="shared" ref="C9:L9" si="0">SUM(C10,C41,C47,C49)</f>
        <v>28317833.140000001</v>
      </c>
      <c r="D9" s="63">
        <f t="shared" si="0"/>
        <v>3758422.3425575686</v>
      </c>
      <c r="E9" s="63">
        <f t="shared" si="0"/>
        <v>30434500</v>
      </c>
      <c r="F9" s="63">
        <f t="shared" si="0"/>
        <v>4039352.312694937</v>
      </c>
      <c r="G9" s="63">
        <f t="shared" si="0"/>
        <v>26024407.620000005</v>
      </c>
      <c r="H9" s="63">
        <f t="shared" si="0"/>
        <v>31806824.57</v>
      </c>
      <c r="I9" s="63">
        <f t="shared" si="0"/>
        <v>28466712.829999998</v>
      </c>
      <c r="J9" s="63">
        <f t="shared" si="0"/>
        <v>34160055.395999998</v>
      </c>
      <c r="K9" s="63">
        <f t="shared" si="0"/>
        <v>32202849.27</v>
      </c>
      <c r="L9" s="63">
        <f t="shared" si="0"/>
        <v>4274052.5940672904</v>
      </c>
      <c r="M9" s="205">
        <f>SUM(M10,M41,M47,M49)</f>
        <v>32923214.639999989</v>
      </c>
      <c r="N9" s="63">
        <f t="shared" ref="N9" si="1">SUM(N10,N41,N47,N49)</f>
        <v>4369661.5090583321</v>
      </c>
      <c r="O9" s="50">
        <f t="shared" ref="O9:O26" si="2">M9/E9</f>
        <v>1.081772811776109</v>
      </c>
      <c r="P9" s="63">
        <f>SUM(P10,P41,P47,P49)</f>
        <v>34444500</v>
      </c>
      <c r="Q9" s="63">
        <f>SUM(Q10,Q41,Q47,Q49)</f>
        <v>4571570.7744375858</v>
      </c>
      <c r="R9" s="50">
        <f t="shared" ref="R9:R26" si="3">Q9/N9</f>
        <v>1.0462070723237247</v>
      </c>
      <c r="S9" s="63">
        <f>SUM(S10,S41,S47,S49)</f>
        <v>35444500</v>
      </c>
      <c r="T9" s="63">
        <f>SUM(T10,T41,T47,T49)</f>
        <v>4818384.4267064827</v>
      </c>
      <c r="U9" s="50">
        <f t="shared" ref="U9:U39" si="4">T9/Q9</f>
        <v>1.0539888070089565</v>
      </c>
      <c r="V9" s="268">
        <f>SUM(V10,V41,V47,V49)</f>
        <v>36304117.463019997</v>
      </c>
      <c r="W9" s="264"/>
    </row>
    <row r="10" spans="1:23" s="51" customFormat="1" ht="15" customHeight="1" thickBot="1" x14ac:dyDescent="0.25">
      <c r="A10" s="80" t="s">
        <v>241</v>
      </c>
      <c r="B10" s="52" t="s">
        <v>90</v>
      </c>
      <c r="C10" s="53">
        <f t="shared" ref="C10:L10" si="5">SUM(C11:C40)</f>
        <v>26156383.210000001</v>
      </c>
      <c r="D10" s="53">
        <f t="shared" si="5"/>
        <v>3471548.6376003716</v>
      </c>
      <c r="E10" s="53">
        <f t="shared" si="5"/>
        <v>28984500</v>
      </c>
      <c r="F10" s="53">
        <f t="shared" si="5"/>
        <v>3846904.2404937292</v>
      </c>
      <c r="G10" s="53">
        <f t="shared" si="5"/>
        <v>24121425.900000006</v>
      </c>
      <c r="H10" s="53">
        <f t="shared" si="5"/>
        <v>29439358</v>
      </c>
      <c r="I10" s="53">
        <f t="shared" si="5"/>
        <v>26536226.099999998</v>
      </c>
      <c r="J10" s="53">
        <f t="shared" si="5"/>
        <v>31843471.319999997</v>
      </c>
      <c r="K10" s="53">
        <f t="shared" si="5"/>
        <v>30070382.699999999</v>
      </c>
      <c r="L10" s="53">
        <f t="shared" si="5"/>
        <v>3991025.6420465857</v>
      </c>
      <c r="M10" s="206">
        <f>SUM(M11:M40)</f>
        <v>30111335.829999991</v>
      </c>
      <c r="N10" s="53">
        <f t="shared" ref="N10" si="6">SUM(N11:N40)</f>
        <v>3996461.056473555</v>
      </c>
      <c r="O10" s="81">
        <f t="shared" si="2"/>
        <v>1.038877187117252</v>
      </c>
      <c r="P10" s="54">
        <f>SUM(P11:P40)</f>
        <v>32514500</v>
      </c>
      <c r="Q10" s="285">
        <f>SUM(Q11:Q40)</f>
        <v>4315415.7541973572</v>
      </c>
      <c r="R10" s="81">
        <f t="shared" si="3"/>
        <v>1.0798092845686942</v>
      </c>
      <c r="S10" s="239">
        <f>SUM(S11:S40)</f>
        <v>33514500</v>
      </c>
      <c r="T10" s="285">
        <f>SUM(T11:T40)</f>
        <v>4615472.9860003972</v>
      </c>
      <c r="U10" s="81">
        <f t="shared" si="4"/>
        <v>1.0695314771262054</v>
      </c>
      <c r="V10" s="269">
        <f>SUM(V11:V40)</f>
        <v>34775281.213019997</v>
      </c>
      <c r="W10" s="264"/>
    </row>
    <row r="11" spans="1:23" ht="15" customHeight="1" x14ac:dyDescent="0.2">
      <c r="A11" s="82">
        <v>1</v>
      </c>
      <c r="B11" s="83" t="s">
        <v>182</v>
      </c>
      <c r="C11" s="84">
        <v>5647562.6900000004</v>
      </c>
      <c r="D11" s="85">
        <f>C11/7.5345</f>
        <v>749560.38091446017</v>
      </c>
      <c r="E11" s="86">
        <v>6600000</v>
      </c>
      <c r="F11" s="89">
        <f>E11/7.5345</f>
        <v>875970.53553653194</v>
      </c>
      <c r="G11" s="88">
        <v>4831507.58</v>
      </c>
      <c r="H11" s="89">
        <v>6600000</v>
      </c>
      <c r="I11" s="88">
        <v>5551579.9000000004</v>
      </c>
      <c r="J11" s="88">
        <f t="shared" ref="J11:J40" si="7">I11/10*12</f>
        <v>6661895.8799999999</v>
      </c>
      <c r="K11" s="89">
        <v>6600000</v>
      </c>
      <c r="L11" s="89">
        <f>K11/7.5345</f>
        <v>875970.53553653194</v>
      </c>
      <c r="M11" s="207">
        <v>6763064.8099999996</v>
      </c>
      <c r="N11" s="89">
        <f>M11/7.5345</f>
        <v>897612.95507332927</v>
      </c>
      <c r="O11" s="91">
        <f t="shared" si="2"/>
        <v>1.0247067893939392</v>
      </c>
      <c r="P11" s="90">
        <v>7500000</v>
      </c>
      <c r="Q11" s="286">
        <f>P11/7.5345</f>
        <v>995421.06310969533</v>
      </c>
      <c r="R11" s="91">
        <f t="shared" si="3"/>
        <v>1.1089646795799375</v>
      </c>
      <c r="S11" s="240">
        <v>8500000</v>
      </c>
      <c r="T11" s="286">
        <v>1050000</v>
      </c>
      <c r="U11" s="91">
        <f t="shared" si="4"/>
        <v>1.0548300000000002</v>
      </c>
      <c r="V11" s="270">
        <f t="shared" ref="V11:V40" si="8">T11*7.5345</f>
        <v>7911225</v>
      </c>
      <c r="W11" s="265" t="s">
        <v>329</v>
      </c>
    </row>
    <row r="12" spans="1:23" ht="15" customHeight="1" x14ac:dyDescent="0.2">
      <c r="A12" s="92">
        <v>2</v>
      </c>
      <c r="B12" s="93" t="s">
        <v>82</v>
      </c>
      <c r="C12" s="94">
        <v>7547850.8499999996</v>
      </c>
      <c r="D12" s="95">
        <f t="shared" ref="D12:D39" si="9">C12/7.5345</f>
        <v>1001771.9623067223</v>
      </c>
      <c r="E12" s="96">
        <v>8000000</v>
      </c>
      <c r="F12" s="88">
        <f>E12/7.5345</f>
        <v>1061782.4673170084</v>
      </c>
      <c r="G12" s="97">
        <v>8041139.4100000001</v>
      </c>
      <c r="H12" s="98">
        <v>8750000</v>
      </c>
      <c r="I12" s="99">
        <v>8626197.3300000001</v>
      </c>
      <c r="J12" s="98">
        <f t="shared" si="7"/>
        <v>10351436.796</v>
      </c>
      <c r="K12" s="98">
        <v>9300000</v>
      </c>
      <c r="L12" s="88">
        <f>K12/7.5345</f>
        <v>1234322.1182560222</v>
      </c>
      <c r="M12" s="208">
        <v>8866421.7699999996</v>
      </c>
      <c r="N12" s="88">
        <f>M12/7.5345</f>
        <v>1176776.3979029795</v>
      </c>
      <c r="O12" s="91">
        <f t="shared" si="2"/>
        <v>1.1083027212499998</v>
      </c>
      <c r="P12" s="100">
        <v>9300000</v>
      </c>
      <c r="Q12" s="286">
        <f>P12/7.5345</f>
        <v>1234322.1182560222</v>
      </c>
      <c r="R12" s="91">
        <f t="shared" si="3"/>
        <v>1.0489011510220543</v>
      </c>
      <c r="S12" s="240">
        <f t="shared" ref="S12:S40" si="10">Q12*7.5345</f>
        <v>9300000</v>
      </c>
      <c r="T12" s="286">
        <v>1400000</v>
      </c>
      <c r="U12" s="91">
        <f t="shared" si="4"/>
        <v>1.1342258064516129</v>
      </c>
      <c r="V12" s="270">
        <f t="shared" si="8"/>
        <v>10548300</v>
      </c>
      <c r="W12" s="265" t="s">
        <v>329</v>
      </c>
    </row>
    <row r="13" spans="1:23" ht="15" customHeight="1" x14ac:dyDescent="0.2">
      <c r="A13" s="92">
        <v>3</v>
      </c>
      <c r="B13" s="93" t="s">
        <v>83</v>
      </c>
      <c r="C13" s="101">
        <v>2610849.9300000002</v>
      </c>
      <c r="D13" s="95">
        <f t="shared" si="9"/>
        <v>346519.33505872986</v>
      </c>
      <c r="E13" s="96">
        <v>3200000</v>
      </c>
      <c r="F13" s="88">
        <f t="shared" ref="F13:F44" si="11">E13/7.5345</f>
        <v>424712.98692680337</v>
      </c>
      <c r="G13" s="97">
        <v>2302044.54</v>
      </c>
      <c r="H13" s="98">
        <v>3000000</v>
      </c>
      <c r="I13" s="55">
        <v>2562570.2599999998</v>
      </c>
      <c r="J13" s="98">
        <f t="shared" si="7"/>
        <v>3075084.3119999999</v>
      </c>
      <c r="K13" s="98">
        <v>3000000</v>
      </c>
      <c r="L13" s="88">
        <f t="shared" ref="L13:L44" si="12">K13/7.5345</f>
        <v>398168.42524387816</v>
      </c>
      <c r="M13" s="208">
        <v>3087597.7</v>
      </c>
      <c r="N13" s="88">
        <f t="shared" ref="N13:N44" si="13">M13/7.5345</f>
        <v>409794.63799854007</v>
      </c>
      <c r="O13" s="91">
        <f t="shared" si="2"/>
        <v>0.96487428125000008</v>
      </c>
      <c r="P13" s="100">
        <v>3200000</v>
      </c>
      <c r="Q13" s="286">
        <f t="shared" ref="Q13:T44" si="14">P13/7.5345</f>
        <v>424712.98692680337</v>
      </c>
      <c r="R13" s="91">
        <f t="shared" si="3"/>
        <v>1.0364044512664328</v>
      </c>
      <c r="S13" s="240">
        <f t="shared" si="10"/>
        <v>3200000</v>
      </c>
      <c r="T13" s="286">
        <v>460000</v>
      </c>
      <c r="U13" s="91">
        <f t="shared" si="4"/>
        <v>1.0830843750000001</v>
      </c>
      <c r="V13" s="270">
        <f t="shared" si="8"/>
        <v>3465870</v>
      </c>
      <c r="W13" s="265" t="s">
        <v>330</v>
      </c>
    </row>
    <row r="14" spans="1:23" ht="15" customHeight="1" x14ac:dyDescent="0.2">
      <c r="A14" s="92">
        <v>4</v>
      </c>
      <c r="B14" s="93" t="s">
        <v>265</v>
      </c>
      <c r="C14" s="101">
        <v>326764.92</v>
      </c>
      <c r="D14" s="95">
        <f t="shared" si="9"/>
        <v>43369.157873780605</v>
      </c>
      <c r="E14" s="96">
        <v>320000</v>
      </c>
      <c r="F14" s="88">
        <f t="shared" si="11"/>
        <v>42471.298692680335</v>
      </c>
      <c r="G14" s="97">
        <v>265856.71999999997</v>
      </c>
      <c r="H14" s="98">
        <v>320000</v>
      </c>
      <c r="I14" s="55">
        <v>284512.2</v>
      </c>
      <c r="J14" s="98">
        <f t="shared" si="7"/>
        <v>341414.64</v>
      </c>
      <c r="K14" s="98">
        <v>340000</v>
      </c>
      <c r="L14" s="88">
        <f t="shared" si="12"/>
        <v>45125.754860972855</v>
      </c>
      <c r="M14" s="208">
        <v>336868.8</v>
      </c>
      <c r="N14" s="88">
        <f t="shared" si="13"/>
        <v>44710.173203264974</v>
      </c>
      <c r="O14" s="91">
        <f t="shared" si="2"/>
        <v>1.0527150000000001</v>
      </c>
      <c r="P14" s="100">
        <v>360000</v>
      </c>
      <c r="Q14" s="286">
        <f t="shared" si="14"/>
        <v>47780.211029265374</v>
      </c>
      <c r="R14" s="91">
        <f t="shared" si="3"/>
        <v>1.0686653082743194</v>
      </c>
      <c r="S14" s="240">
        <f t="shared" si="10"/>
        <v>360000</v>
      </c>
      <c r="T14" s="286">
        <f t="shared" si="14"/>
        <v>47780.211029265374</v>
      </c>
      <c r="U14" s="91">
        <f t="shared" si="4"/>
        <v>1</v>
      </c>
      <c r="V14" s="270">
        <f t="shared" si="8"/>
        <v>360000</v>
      </c>
      <c r="W14" s="266"/>
    </row>
    <row r="15" spans="1:23" ht="15" customHeight="1" x14ac:dyDescent="0.2">
      <c r="A15" s="92">
        <v>5</v>
      </c>
      <c r="B15" s="93" t="s">
        <v>84</v>
      </c>
      <c r="C15" s="101">
        <v>12000</v>
      </c>
      <c r="D15" s="95">
        <f t="shared" si="9"/>
        <v>1592.6737009755125</v>
      </c>
      <c r="E15" s="96">
        <v>20000</v>
      </c>
      <c r="F15" s="88">
        <f t="shared" si="11"/>
        <v>2654.4561682925209</v>
      </c>
      <c r="G15" s="97">
        <v>5900</v>
      </c>
      <c r="H15" s="98">
        <v>5900</v>
      </c>
      <c r="I15" s="55">
        <v>8050</v>
      </c>
      <c r="J15" s="98">
        <f t="shared" si="7"/>
        <v>9660</v>
      </c>
      <c r="K15" s="98">
        <v>9660</v>
      </c>
      <c r="L15" s="88">
        <f t="shared" si="12"/>
        <v>1282.1023292852876</v>
      </c>
      <c r="M15" s="208">
        <v>8050</v>
      </c>
      <c r="N15" s="88">
        <f t="shared" si="13"/>
        <v>1068.4186077377396</v>
      </c>
      <c r="O15" s="91">
        <f t="shared" si="2"/>
        <v>0.40250000000000002</v>
      </c>
      <c r="P15" s="100">
        <v>10000</v>
      </c>
      <c r="Q15" s="286">
        <f t="shared" si="14"/>
        <v>1327.2280841462605</v>
      </c>
      <c r="R15" s="91">
        <f t="shared" si="3"/>
        <v>1.2422360248447206</v>
      </c>
      <c r="S15" s="240">
        <f t="shared" si="10"/>
        <v>10000</v>
      </c>
      <c r="T15" s="286">
        <v>4000</v>
      </c>
      <c r="U15" s="91">
        <f t="shared" si="4"/>
        <v>3.0138000000000003</v>
      </c>
      <c r="V15" s="270">
        <f t="shared" si="8"/>
        <v>30138</v>
      </c>
      <c r="W15" s="265" t="s">
        <v>331</v>
      </c>
    </row>
    <row r="16" spans="1:23" ht="15" customHeight="1" x14ac:dyDescent="0.2">
      <c r="A16" s="92">
        <v>6</v>
      </c>
      <c r="B16" s="93" t="s">
        <v>85</v>
      </c>
      <c r="C16" s="101">
        <v>58066.68</v>
      </c>
      <c r="D16" s="95">
        <f t="shared" si="9"/>
        <v>7706.7728449133983</v>
      </c>
      <c r="E16" s="96">
        <v>70000</v>
      </c>
      <c r="F16" s="88">
        <f t="shared" si="11"/>
        <v>9290.596589023824</v>
      </c>
      <c r="G16" s="97">
        <v>50442.63</v>
      </c>
      <c r="H16" s="98">
        <v>67000</v>
      </c>
      <c r="I16" s="55">
        <v>53956.63</v>
      </c>
      <c r="J16" s="98">
        <f t="shared" si="7"/>
        <v>64747.955999999991</v>
      </c>
      <c r="K16" s="98">
        <v>65000</v>
      </c>
      <c r="L16" s="88">
        <f t="shared" si="12"/>
        <v>8626.9825469506923</v>
      </c>
      <c r="M16" s="208">
        <v>57909.74</v>
      </c>
      <c r="N16" s="88">
        <f t="shared" si="13"/>
        <v>7685.9433273608065</v>
      </c>
      <c r="O16" s="91">
        <f t="shared" si="2"/>
        <v>0.82728199999999996</v>
      </c>
      <c r="P16" s="100">
        <v>70000</v>
      </c>
      <c r="Q16" s="286">
        <f t="shared" si="14"/>
        <v>9290.596589023824</v>
      </c>
      <c r="R16" s="91">
        <f t="shared" si="3"/>
        <v>1.2087776598548017</v>
      </c>
      <c r="S16" s="240">
        <f t="shared" si="10"/>
        <v>70000</v>
      </c>
      <c r="T16" s="286">
        <v>12000</v>
      </c>
      <c r="U16" s="91">
        <f t="shared" si="4"/>
        <v>1.2916285714285713</v>
      </c>
      <c r="V16" s="270">
        <f t="shared" si="8"/>
        <v>90414</v>
      </c>
      <c r="W16" s="266"/>
    </row>
    <row r="17" spans="1:23" ht="15" customHeight="1" x14ac:dyDescent="0.2">
      <c r="A17" s="92">
        <v>7</v>
      </c>
      <c r="B17" s="93" t="s">
        <v>86</v>
      </c>
      <c r="C17" s="101">
        <v>331208.15999999997</v>
      </c>
      <c r="D17" s="95">
        <f t="shared" si="9"/>
        <v>43958.877165040809</v>
      </c>
      <c r="E17" s="96">
        <v>330000</v>
      </c>
      <c r="F17" s="88">
        <f t="shared" si="11"/>
        <v>43798.526776826599</v>
      </c>
      <c r="G17" s="97">
        <v>254969.12</v>
      </c>
      <c r="H17" s="98">
        <v>330000</v>
      </c>
      <c r="I17" s="55">
        <v>285020.79999999999</v>
      </c>
      <c r="J17" s="98">
        <f t="shared" si="7"/>
        <v>342024.95999999996</v>
      </c>
      <c r="K17" s="98">
        <v>330000</v>
      </c>
      <c r="L17" s="88">
        <f t="shared" si="12"/>
        <v>43798.526776826599</v>
      </c>
      <c r="M17" s="208">
        <v>342796.16</v>
      </c>
      <c r="N17" s="88">
        <f t="shared" si="13"/>
        <v>45496.869068949491</v>
      </c>
      <c r="O17" s="91">
        <f t="shared" si="2"/>
        <v>1.0387762424242424</v>
      </c>
      <c r="P17" s="100">
        <v>330000</v>
      </c>
      <c r="Q17" s="286">
        <f t="shared" si="14"/>
        <v>43798.526776826599</v>
      </c>
      <c r="R17" s="91">
        <f t="shared" si="3"/>
        <v>0.96267122712226438</v>
      </c>
      <c r="S17" s="240">
        <f t="shared" si="10"/>
        <v>330000</v>
      </c>
      <c r="T17" s="286">
        <v>47500</v>
      </c>
      <c r="U17" s="91">
        <f t="shared" si="4"/>
        <v>1.0845113636363637</v>
      </c>
      <c r="V17" s="270">
        <f t="shared" si="8"/>
        <v>357888.75</v>
      </c>
      <c r="W17" s="265" t="s">
        <v>330</v>
      </c>
    </row>
    <row r="18" spans="1:23" ht="15" customHeight="1" x14ac:dyDescent="0.2">
      <c r="A18" s="92">
        <v>8</v>
      </c>
      <c r="B18" s="93" t="s">
        <v>124</v>
      </c>
      <c r="C18" s="94">
        <v>1767398.48</v>
      </c>
      <c r="D18" s="95">
        <f t="shared" si="9"/>
        <v>234574.08985334128</v>
      </c>
      <c r="E18" s="96">
        <v>2200000</v>
      </c>
      <c r="F18" s="88">
        <f t="shared" si="11"/>
        <v>291990.17851217731</v>
      </c>
      <c r="G18" s="97">
        <v>1978701.77</v>
      </c>
      <c r="H18" s="98">
        <v>2400000</v>
      </c>
      <c r="I18" s="99">
        <v>2135991.0099999998</v>
      </c>
      <c r="J18" s="98">
        <f t="shared" si="7"/>
        <v>2563189.2119999994</v>
      </c>
      <c r="K18" s="98">
        <v>2400000</v>
      </c>
      <c r="L18" s="88">
        <f t="shared" si="12"/>
        <v>318534.74019510252</v>
      </c>
      <c r="M18" s="208">
        <v>2426014.65</v>
      </c>
      <c r="N18" s="88">
        <f t="shared" si="13"/>
        <v>321987.47760302603</v>
      </c>
      <c r="O18" s="91">
        <f t="shared" si="2"/>
        <v>1.1027339318181817</v>
      </c>
      <c r="P18" s="100">
        <v>2400000</v>
      </c>
      <c r="Q18" s="286">
        <f t="shared" si="14"/>
        <v>318534.74019510252</v>
      </c>
      <c r="R18" s="91">
        <f t="shared" si="3"/>
        <v>0.98927679599956264</v>
      </c>
      <c r="S18" s="240">
        <f t="shared" si="10"/>
        <v>2400000</v>
      </c>
      <c r="T18" s="286">
        <f t="shared" si="14"/>
        <v>318534.74019510252</v>
      </c>
      <c r="U18" s="91">
        <f t="shared" si="4"/>
        <v>1</v>
      </c>
      <c r="V18" s="270">
        <f t="shared" si="8"/>
        <v>2400000</v>
      </c>
      <c r="W18" s="266"/>
    </row>
    <row r="19" spans="1:23" ht="15" customHeight="1" x14ac:dyDescent="0.2">
      <c r="A19" s="92">
        <v>9</v>
      </c>
      <c r="B19" s="93" t="s">
        <v>87</v>
      </c>
      <c r="C19" s="101">
        <v>246744.44</v>
      </c>
      <c r="D19" s="95">
        <f t="shared" si="9"/>
        <v>32748.615037494194</v>
      </c>
      <c r="E19" s="96">
        <v>250000</v>
      </c>
      <c r="F19" s="88">
        <f t="shared" si="11"/>
        <v>33180.702103656513</v>
      </c>
      <c r="G19" s="97">
        <v>247272.4</v>
      </c>
      <c r="H19" s="98">
        <v>248000</v>
      </c>
      <c r="I19" s="55">
        <v>247272.4</v>
      </c>
      <c r="J19" s="98">
        <f t="shared" si="7"/>
        <v>296726.88</v>
      </c>
      <c r="K19" s="98">
        <v>247272.4</v>
      </c>
      <c r="L19" s="88">
        <f t="shared" si="12"/>
        <v>32818.687371424778</v>
      </c>
      <c r="M19" s="208">
        <v>247272.4</v>
      </c>
      <c r="N19" s="88">
        <f t="shared" si="13"/>
        <v>32818.687371424778</v>
      </c>
      <c r="O19" s="91">
        <f t="shared" si="2"/>
        <v>0.98908960000000001</v>
      </c>
      <c r="P19" s="100">
        <v>248000</v>
      </c>
      <c r="Q19" s="286">
        <f t="shared" si="14"/>
        <v>32915.25648682726</v>
      </c>
      <c r="R19" s="91">
        <f t="shared" si="3"/>
        <v>1.0029425038944906</v>
      </c>
      <c r="S19" s="240">
        <f t="shared" si="10"/>
        <v>248000</v>
      </c>
      <c r="T19" s="286">
        <v>41000</v>
      </c>
      <c r="U19" s="91">
        <f t="shared" si="4"/>
        <v>1.2456229838709678</v>
      </c>
      <c r="V19" s="270">
        <f t="shared" si="8"/>
        <v>308914.5</v>
      </c>
      <c r="W19" s="265" t="s">
        <v>329</v>
      </c>
    </row>
    <row r="20" spans="1:23" ht="15" customHeight="1" x14ac:dyDescent="0.2">
      <c r="A20" s="92">
        <v>10</v>
      </c>
      <c r="B20" s="102" t="s">
        <v>266</v>
      </c>
      <c r="C20" s="94">
        <v>237704</v>
      </c>
      <c r="D20" s="95">
        <f t="shared" si="9"/>
        <v>31548.74245139027</v>
      </c>
      <c r="E20" s="96">
        <v>220000</v>
      </c>
      <c r="F20" s="88">
        <f t="shared" si="11"/>
        <v>29199.01785121773</v>
      </c>
      <c r="G20" s="97">
        <v>174916</v>
      </c>
      <c r="H20" s="98">
        <v>230000</v>
      </c>
      <c r="I20" s="99">
        <v>195780</v>
      </c>
      <c r="J20" s="98">
        <f t="shared" si="7"/>
        <v>234936</v>
      </c>
      <c r="K20" s="98">
        <v>230000</v>
      </c>
      <c r="L20" s="88">
        <f t="shared" si="12"/>
        <v>30526.24593536399</v>
      </c>
      <c r="M20" s="208">
        <v>239184</v>
      </c>
      <c r="N20" s="88">
        <f t="shared" si="13"/>
        <v>31745.172207843916</v>
      </c>
      <c r="O20" s="91">
        <f t="shared" si="2"/>
        <v>1.0871999999999999</v>
      </c>
      <c r="P20" s="100">
        <v>230000</v>
      </c>
      <c r="Q20" s="286">
        <f t="shared" si="14"/>
        <v>30526.24593536399</v>
      </c>
      <c r="R20" s="91">
        <f t="shared" si="3"/>
        <v>0.9616027827948358</v>
      </c>
      <c r="S20" s="240">
        <f t="shared" si="10"/>
        <v>230000</v>
      </c>
      <c r="T20" s="286">
        <v>38000</v>
      </c>
      <c r="U20" s="91">
        <f t="shared" si="4"/>
        <v>1.2448304347826089</v>
      </c>
      <c r="V20" s="270">
        <f t="shared" si="8"/>
        <v>286311</v>
      </c>
      <c r="W20" s="266"/>
    </row>
    <row r="21" spans="1:23" ht="15" customHeight="1" x14ac:dyDescent="0.2">
      <c r="A21" s="92">
        <v>11</v>
      </c>
      <c r="B21" s="93" t="s">
        <v>156</v>
      </c>
      <c r="C21" s="101">
        <v>221710</v>
      </c>
      <c r="D21" s="95">
        <f t="shared" si="9"/>
        <v>29425.973853606742</v>
      </c>
      <c r="E21" s="96">
        <v>250000</v>
      </c>
      <c r="F21" s="88">
        <f t="shared" si="11"/>
        <v>33180.702103656513</v>
      </c>
      <c r="G21" s="97">
        <v>220164</v>
      </c>
      <c r="H21" s="98">
        <v>250000</v>
      </c>
      <c r="I21" s="55">
        <v>248764</v>
      </c>
      <c r="J21" s="98">
        <f t="shared" si="7"/>
        <v>298516.80000000005</v>
      </c>
      <c r="K21" s="98">
        <v>270000</v>
      </c>
      <c r="L21" s="88">
        <f t="shared" si="12"/>
        <v>35835.158271949032</v>
      </c>
      <c r="M21" s="208">
        <v>266676</v>
      </c>
      <c r="N21" s="88">
        <f t="shared" si="13"/>
        <v>35393.987656778816</v>
      </c>
      <c r="O21" s="91">
        <f t="shared" si="2"/>
        <v>1.0667040000000001</v>
      </c>
      <c r="P21" s="100">
        <v>270000</v>
      </c>
      <c r="Q21" s="286">
        <f t="shared" si="14"/>
        <v>35835.158271949032</v>
      </c>
      <c r="R21" s="91">
        <f t="shared" si="3"/>
        <v>1.0124645637402692</v>
      </c>
      <c r="S21" s="240">
        <f t="shared" si="10"/>
        <v>270000</v>
      </c>
      <c r="T21" s="286">
        <v>35835.160000000003</v>
      </c>
      <c r="U21" s="91">
        <f t="shared" si="4"/>
        <v>1.0000000482222224</v>
      </c>
      <c r="V21" s="270">
        <f t="shared" si="8"/>
        <v>270000.01302000001</v>
      </c>
      <c r="W21" s="266"/>
    </row>
    <row r="22" spans="1:23" ht="15" customHeight="1" x14ac:dyDescent="0.2">
      <c r="A22" s="92">
        <v>12</v>
      </c>
      <c r="B22" s="93" t="s">
        <v>115</v>
      </c>
      <c r="C22" s="94">
        <v>676348.16</v>
      </c>
      <c r="D22" s="95">
        <f t="shared" si="9"/>
        <v>89766.827261264843</v>
      </c>
      <c r="E22" s="96">
        <v>150000</v>
      </c>
      <c r="F22" s="88">
        <f t="shared" si="11"/>
        <v>19908.421262193908</v>
      </c>
      <c r="G22" s="97">
        <v>160829.99</v>
      </c>
      <c r="H22" s="98">
        <v>220000</v>
      </c>
      <c r="I22" s="99">
        <v>170281.51</v>
      </c>
      <c r="J22" s="98">
        <f t="shared" si="7"/>
        <v>204337.81200000003</v>
      </c>
      <c r="K22" s="98">
        <v>200000</v>
      </c>
      <c r="L22" s="88">
        <f t="shared" si="12"/>
        <v>26544.56168292521</v>
      </c>
      <c r="M22" s="208">
        <v>219891.4</v>
      </c>
      <c r="N22" s="88">
        <f t="shared" si="13"/>
        <v>29184.6041542239</v>
      </c>
      <c r="O22" s="91">
        <f t="shared" si="2"/>
        <v>1.4659426666666666</v>
      </c>
      <c r="P22" s="100">
        <v>200000</v>
      </c>
      <c r="Q22" s="286">
        <f t="shared" si="14"/>
        <v>26544.56168292521</v>
      </c>
      <c r="R22" s="91">
        <f t="shared" si="3"/>
        <v>0.90953989105531197</v>
      </c>
      <c r="S22" s="240">
        <f t="shared" si="10"/>
        <v>200000</v>
      </c>
      <c r="T22" s="286">
        <f t="shared" si="14"/>
        <v>26544.56168292521</v>
      </c>
      <c r="U22" s="91">
        <f t="shared" si="4"/>
        <v>1</v>
      </c>
      <c r="V22" s="270">
        <f t="shared" si="8"/>
        <v>200000</v>
      </c>
      <c r="W22" s="266"/>
    </row>
    <row r="23" spans="1:23" ht="15" customHeight="1" x14ac:dyDescent="0.2">
      <c r="A23" s="92">
        <v>13</v>
      </c>
      <c r="B23" s="93" t="s">
        <v>157</v>
      </c>
      <c r="C23" s="94">
        <v>708380.89</v>
      </c>
      <c r="D23" s="95">
        <f t="shared" si="9"/>
        <v>94018.301148052284</v>
      </c>
      <c r="E23" s="96">
        <v>700000</v>
      </c>
      <c r="F23" s="88">
        <f t="shared" si="11"/>
        <v>92905.965890238236</v>
      </c>
      <c r="G23" s="102">
        <v>758609.26</v>
      </c>
      <c r="H23" s="98">
        <v>800000</v>
      </c>
      <c r="I23" s="99">
        <v>819007.61</v>
      </c>
      <c r="J23" s="98">
        <f t="shared" si="7"/>
        <v>982809.13199999998</v>
      </c>
      <c r="K23" s="98">
        <v>870000</v>
      </c>
      <c r="L23" s="88">
        <f t="shared" si="12"/>
        <v>115468.84332072466</v>
      </c>
      <c r="M23" s="208">
        <v>1025968.01</v>
      </c>
      <c r="N23" s="88">
        <f t="shared" si="13"/>
        <v>136169.35563076515</v>
      </c>
      <c r="O23" s="91">
        <f t="shared" si="2"/>
        <v>1.4656685857142857</v>
      </c>
      <c r="P23" s="100">
        <v>870000</v>
      </c>
      <c r="Q23" s="286">
        <f t="shared" si="14"/>
        <v>115468.84332072466</v>
      </c>
      <c r="R23" s="91">
        <f t="shared" si="3"/>
        <v>0.84797965581792356</v>
      </c>
      <c r="S23" s="240">
        <f t="shared" si="10"/>
        <v>870000</v>
      </c>
      <c r="T23" s="286">
        <f t="shared" si="14"/>
        <v>115468.84332072466</v>
      </c>
      <c r="U23" s="91">
        <f t="shared" si="4"/>
        <v>1</v>
      </c>
      <c r="V23" s="270">
        <f t="shared" si="8"/>
        <v>870000</v>
      </c>
      <c r="W23" s="266"/>
    </row>
    <row r="24" spans="1:23" ht="15" customHeight="1" x14ac:dyDescent="0.2">
      <c r="A24" s="92">
        <v>14</v>
      </c>
      <c r="B24" s="93" t="s">
        <v>188</v>
      </c>
      <c r="C24" s="94">
        <v>186662</v>
      </c>
      <c r="D24" s="95">
        <f t="shared" si="9"/>
        <v>24774.304864290927</v>
      </c>
      <c r="E24" s="96">
        <v>300000</v>
      </c>
      <c r="F24" s="88">
        <f t="shared" si="11"/>
        <v>39816.842524387816</v>
      </c>
      <c r="G24" s="97">
        <v>410582</v>
      </c>
      <c r="H24" s="98">
        <v>450000</v>
      </c>
      <c r="I24" s="99">
        <v>453032</v>
      </c>
      <c r="J24" s="98">
        <f t="shared" si="7"/>
        <v>543638.39999999991</v>
      </c>
      <c r="K24" s="98">
        <v>500000</v>
      </c>
      <c r="L24" s="88">
        <f t="shared" si="12"/>
        <v>66361.404207313026</v>
      </c>
      <c r="M24" s="208">
        <v>469958</v>
      </c>
      <c r="N24" s="88">
        <f t="shared" si="13"/>
        <v>62374.145596920825</v>
      </c>
      <c r="O24" s="91">
        <f t="shared" si="2"/>
        <v>1.5665266666666666</v>
      </c>
      <c r="P24" s="100">
        <v>550000</v>
      </c>
      <c r="Q24" s="286">
        <f t="shared" si="14"/>
        <v>72997.544628044328</v>
      </c>
      <c r="R24" s="91">
        <f t="shared" si="3"/>
        <v>1.1703173475076496</v>
      </c>
      <c r="S24" s="240">
        <f t="shared" si="10"/>
        <v>550000</v>
      </c>
      <c r="T24" s="286">
        <f t="shared" si="14"/>
        <v>72997.544628044328</v>
      </c>
      <c r="U24" s="91">
        <f t="shared" si="4"/>
        <v>1</v>
      </c>
      <c r="V24" s="270">
        <f t="shared" si="8"/>
        <v>550000</v>
      </c>
      <c r="W24" s="266"/>
    </row>
    <row r="25" spans="1:23" ht="15" customHeight="1" x14ac:dyDescent="0.2">
      <c r="A25" s="92">
        <v>15</v>
      </c>
      <c r="B25" s="93" t="s">
        <v>158</v>
      </c>
      <c r="C25" s="94">
        <v>313085.37</v>
      </c>
      <c r="D25" s="95">
        <f t="shared" si="9"/>
        <v>41553.569579932308</v>
      </c>
      <c r="E25" s="96">
        <v>320000</v>
      </c>
      <c r="F25" s="88">
        <f t="shared" si="11"/>
        <v>42471.298692680335</v>
      </c>
      <c r="G25" s="97">
        <v>245941.25</v>
      </c>
      <c r="H25" s="98">
        <v>320000</v>
      </c>
      <c r="I25" s="99">
        <v>272575.90000000002</v>
      </c>
      <c r="J25" s="98">
        <f t="shared" si="7"/>
        <v>327091.08000000007</v>
      </c>
      <c r="K25" s="98">
        <v>320000</v>
      </c>
      <c r="L25" s="88">
        <f t="shared" si="12"/>
        <v>42471.298692680335</v>
      </c>
      <c r="M25" s="208">
        <v>321189.09999999998</v>
      </c>
      <c r="N25" s="88">
        <f t="shared" si="13"/>
        <v>42629.119384166166</v>
      </c>
      <c r="O25" s="91">
        <f t="shared" si="2"/>
        <v>1.0037159375</v>
      </c>
      <c r="P25" s="100">
        <v>320000</v>
      </c>
      <c r="Q25" s="286">
        <f t="shared" si="14"/>
        <v>42471.298692680335</v>
      </c>
      <c r="R25" s="91">
        <f t="shared" si="3"/>
        <v>0.99629781957108754</v>
      </c>
      <c r="S25" s="240">
        <f t="shared" si="10"/>
        <v>320000</v>
      </c>
      <c r="T25" s="286">
        <f t="shared" si="14"/>
        <v>42471.298692680335</v>
      </c>
      <c r="U25" s="91">
        <f t="shared" si="4"/>
        <v>1</v>
      </c>
      <c r="V25" s="270">
        <f t="shared" si="8"/>
        <v>320000</v>
      </c>
      <c r="W25" s="266"/>
    </row>
    <row r="26" spans="1:23" ht="15" customHeight="1" x14ac:dyDescent="0.2">
      <c r="A26" s="92">
        <v>16</v>
      </c>
      <c r="B26" s="93" t="s">
        <v>216</v>
      </c>
      <c r="C26" s="94">
        <v>31547.82</v>
      </c>
      <c r="D26" s="95">
        <f t="shared" si="9"/>
        <v>4187.1152697591078</v>
      </c>
      <c r="E26" s="96">
        <v>100000</v>
      </c>
      <c r="F26" s="88">
        <f t="shared" si="11"/>
        <v>13272.280841462605</v>
      </c>
      <c r="G26" s="88">
        <v>15991</v>
      </c>
      <c r="H26" s="98">
        <v>25000</v>
      </c>
      <c r="I26" s="55">
        <v>15991</v>
      </c>
      <c r="J26" s="98">
        <f t="shared" si="7"/>
        <v>19189.199999999997</v>
      </c>
      <c r="K26" s="98">
        <v>20000</v>
      </c>
      <c r="L26" s="88">
        <f t="shared" si="12"/>
        <v>2654.4561682925209</v>
      </c>
      <c r="M26" s="208">
        <v>15991</v>
      </c>
      <c r="N26" s="88">
        <f t="shared" si="13"/>
        <v>2122.370429358285</v>
      </c>
      <c r="O26" s="91">
        <f t="shared" si="2"/>
        <v>0.15991</v>
      </c>
      <c r="P26" s="100">
        <v>50000</v>
      </c>
      <c r="Q26" s="286">
        <f t="shared" si="14"/>
        <v>6636.1404207313026</v>
      </c>
      <c r="R26" s="91">
        <f t="shared" si="3"/>
        <v>3.1267588018260275</v>
      </c>
      <c r="S26" s="240">
        <f t="shared" si="10"/>
        <v>50000</v>
      </c>
      <c r="T26" s="286">
        <f t="shared" si="14"/>
        <v>6636.1404207313026</v>
      </c>
      <c r="U26" s="91">
        <f t="shared" si="4"/>
        <v>1</v>
      </c>
      <c r="V26" s="270">
        <f t="shared" si="8"/>
        <v>50000</v>
      </c>
      <c r="W26" s="266"/>
    </row>
    <row r="27" spans="1:23" ht="15" customHeight="1" x14ac:dyDescent="0.2">
      <c r="A27" s="92">
        <v>17</v>
      </c>
      <c r="B27" s="93" t="s">
        <v>285</v>
      </c>
      <c r="C27" s="94">
        <v>0</v>
      </c>
      <c r="D27" s="95">
        <f t="shared" si="9"/>
        <v>0</v>
      </c>
      <c r="E27" s="96">
        <v>0</v>
      </c>
      <c r="F27" s="88">
        <f t="shared" si="11"/>
        <v>0</v>
      </c>
      <c r="G27" s="88">
        <v>17220.259999999998</v>
      </c>
      <c r="H27" s="98">
        <v>20000</v>
      </c>
      <c r="I27" s="55">
        <v>21949.86</v>
      </c>
      <c r="J27" s="98">
        <f t="shared" si="7"/>
        <v>26339.831999999999</v>
      </c>
      <c r="K27" s="98">
        <v>25000</v>
      </c>
      <c r="L27" s="88">
        <f t="shared" si="12"/>
        <v>3318.0702103656513</v>
      </c>
      <c r="M27" s="208">
        <v>24332.26</v>
      </c>
      <c r="N27" s="88">
        <f t="shared" si="13"/>
        <v>3229.4458822748684</v>
      </c>
      <c r="O27" s="91">
        <v>0</v>
      </c>
      <c r="P27" s="100">
        <v>50000</v>
      </c>
      <c r="Q27" s="286">
        <f t="shared" si="14"/>
        <v>6636.1404207313026</v>
      </c>
      <c r="R27" s="91">
        <v>0</v>
      </c>
      <c r="S27" s="240">
        <f t="shared" si="10"/>
        <v>50000</v>
      </c>
      <c r="T27" s="286">
        <v>15000</v>
      </c>
      <c r="U27" s="91">
        <f t="shared" si="4"/>
        <v>2.2603499999999999</v>
      </c>
      <c r="V27" s="270">
        <f t="shared" si="8"/>
        <v>113017.5</v>
      </c>
      <c r="W27" s="265" t="s">
        <v>345</v>
      </c>
    </row>
    <row r="28" spans="1:23" ht="15" customHeight="1" x14ac:dyDescent="0.2">
      <c r="A28" s="92">
        <v>18</v>
      </c>
      <c r="B28" s="93" t="s">
        <v>161</v>
      </c>
      <c r="C28" s="101">
        <v>76265.2</v>
      </c>
      <c r="D28" s="95">
        <f t="shared" si="9"/>
        <v>10122.131528303138</v>
      </c>
      <c r="E28" s="96">
        <v>200000</v>
      </c>
      <c r="F28" s="88">
        <f t="shared" si="11"/>
        <v>26544.56168292521</v>
      </c>
      <c r="G28" s="97">
        <v>112532.4</v>
      </c>
      <c r="H28" s="98">
        <v>120000</v>
      </c>
      <c r="I28" s="55">
        <v>120157.2</v>
      </c>
      <c r="J28" s="98">
        <f t="shared" si="7"/>
        <v>144188.63999999998</v>
      </c>
      <c r="K28" s="98">
        <v>130000</v>
      </c>
      <c r="L28" s="88">
        <f t="shared" si="12"/>
        <v>17253.965093901385</v>
      </c>
      <c r="M28" s="208">
        <v>122662.39999999999</v>
      </c>
      <c r="N28" s="88">
        <f t="shared" si="13"/>
        <v>16280.098214878226</v>
      </c>
      <c r="O28" s="91">
        <f t="shared" ref="O28:O39" si="15">M28/E28</f>
        <v>0.61331199999999997</v>
      </c>
      <c r="P28" s="100">
        <v>150000</v>
      </c>
      <c r="Q28" s="286">
        <f t="shared" si="14"/>
        <v>19908.421262193908</v>
      </c>
      <c r="R28" s="91">
        <f t="shared" ref="R28:R39" si="16">Q28/N28</f>
        <v>1.2228686215172702</v>
      </c>
      <c r="S28" s="240">
        <f t="shared" si="10"/>
        <v>150000</v>
      </c>
      <c r="T28" s="286">
        <v>30000</v>
      </c>
      <c r="U28" s="91">
        <f t="shared" si="4"/>
        <v>1.5069000000000001</v>
      </c>
      <c r="V28" s="270">
        <f t="shared" si="8"/>
        <v>226035</v>
      </c>
      <c r="W28" s="265" t="s">
        <v>329</v>
      </c>
    </row>
    <row r="29" spans="1:23" ht="15" customHeight="1" x14ac:dyDescent="0.2">
      <c r="A29" s="92">
        <v>19</v>
      </c>
      <c r="B29" s="93" t="s">
        <v>218</v>
      </c>
      <c r="C29" s="94">
        <v>248.8</v>
      </c>
      <c r="D29" s="95">
        <f t="shared" si="9"/>
        <v>33.021434733558962</v>
      </c>
      <c r="E29" s="96">
        <v>1000</v>
      </c>
      <c r="F29" s="88">
        <f t="shared" si="11"/>
        <v>132.72280841462606</v>
      </c>
      <c r="G29" s="97">
        <v>107.2</v>
      </c>
      <c r="H29" s="98">
        <v>108</v>
      </c>
      <c r="I29" s="99">
        <v>107.2</v>
      </c>
      <c r="J29" s="98">
        <f t="shared" si="7"/>
        <v>128.64000000000001</v>
      </c>
      <c r="K29" s="98">
        <v>107.2</v>
      </c>
      <c r="L29" s="88">
        <f t="shared" si="12"/>
        <v>14.227885062047912</v>
      </c>
      <c r="M29" s="208">
        <v>307.2</v>
      </c>
      <c r="N29" s="88">
        <f t="shared" si="13"/>
        <v>40.772446744973116</v>
      </c>
      <c r="O29" s="91">
        <f t="shared" si="15"/>
        <v>0.30719999999999997</v>
      </c>
      <c r="P29" s="100">
        <v>500</v>
      </c>
      <c r="Q29" s="286">
        <f t="shared" si="14"/>
        <v>66.361404207313029</v>
      </c>
      <c r="R29" s="91">
        <f t="shared" si="16"/>
        <v>1.627604166666667</v>
      </c>
      <c r="S29" s="240">
        <f t="shared" si="10"/>
        <v>500.00000000000006</v>
      </c>
      <c r="T29" s="286">
        <v>100</v>
      </c>
      <c r="U29" s="91">
        <f t="shared" si="4"/>
        <v>1.5068999999999999</v>
      </c>
      <c r="V29" s="270">
        <f t="shared" si="8"/>
        <v>753.45</v>
      </c>
      <c r="W29" s="265" t="s">
        <v>329</v>
      </c>
    </row>
    <row r="30" spans="1:23" ht="15" customHeight="1" x14ac:dyDescent="0.2">
      <c r="A30" s="92">
        <v>20</v>
      </c>
      <c r="B30" s="93" t="s">
        <v>162</v>
      </c>
      <c r="C30" s="101">
        <v>250260</v>
      </c>
      <c r="D30" s="95">
        <f t="shared" si="9"/>
        <v>33215.210033844312</v>
      </c>
      <c r="E30" s="96">
        <v>250000</v>
      </c>
      <c r="F30" s="88">
        <f t="shared" si="11"/>
        <v>33180.702103656513</v>
      </c>
      <c r="G30" s="97">
        <v>156884</v>
      </c>
      <c r="H30" s="98">
        <v>250000</v>
      </c>
      <c r="I30" s="55">
        <v>203848</v>
      </c>
      <c r="J30" s="98">
        <f t="shared" si="7"/>
        <v>244617.59999999998</v>
      </c>
      <c r="K30" s="98">
        <v>250000</v>
      </c>
      <c r="L30" s="88">
        <f t="shared" si="12"/>
        <v>33180.702103656513</v>
      </c>
      <c r="M30" s="208">
        <v>237856</v>
      </c>
      <c r="N30" s="88">
        <f t="shared" si="13"/>
        <v>31568.916318269294</v>
      </c>
      <c r="O30" s="91">
        <f t="shared" si="15"/>
        <v>0.95142400000000005</v>
      </c>
      <c r="P30" s="100">
        <v>360000</v>
      </c>
      <c r="Q30" s="286">
        <f t="shared" si="14"/>
        <v>47780.211029265374</v>
      </c>
      <c r="R30" s="91">
        <f t="shared" si="16"/>
        <v>1.5135207856854567</v>
      </c>
      <c r="S30" s="240">
        <f t="shared" si="10"/>
        <v>360000</v>
      </c>
      <c r="T30" s="286">
        <f t="shared" si="14"/>
        <v>47780.211029265374</v>
      </c>
      <c r="U30" s="91">
        <f t="shared" si="4"/>
        <v>1</v>
      </c>
      <c r="V30" s="270">
        <f t="shared" si="8"/>
        <v>360000</v>
      </c>
      <c r="W30" s="266"/>
    </row>
    <row r="31" spans="1:23" ht="15" customHeight="1" x14ac:dyDescent="0.2">
      <c r="A31" s="92">
        <v>21</v>
      </c>
      <c r="B31" s="93" t="s">
        <v>144</v>
      </c>
      <c r="C31" s="101">
        <v>1279981.01</v>
      </c>
      <c r="D31" s="95">
        <f t="shared" si="9"/>
        <v>169882.67436458953</v>
      </c>
      <c r="E31" s="96">
        <v>1320000</v>
      </c>
      <c r="F31" s="88">
        <f t="shared" si="11"/>
        <v>175194.10710730639</v>
      </c>
      <c r="G31" s="97">
        <v>1413912.17</v>
      </c>
      <c r="H31" s="98">
        <v>1650000</v>
      </c>
      <c r="I31" s="55">
        <v>1574940.97</v>
      </c>
      <c r="J31" s="98">
        <f t="shared" si="7"/>
        <v>1889929.1640000001</v>
      </c>
      <c r="K31" s="98">
        <v>1650000</v>
      </c>
      <c r="L31" s="88">
        <f t="shared" si="12"/>
        <v>218992.63388413299</v>
      </c>
      <c r="M31" s="208">
        <v>1678332.97</v>
      </c>
      <c r="N31" s="88">
        <f t="shared" si="13"/>
        <v>222753.06523326031</v>
      </c>
      <c r="O31" s="91">
        <f t="shared" si="15"/>
        <v>1.2714643712121212</v>
      </c>
      <c r="P31" s="100">
        <v>2000000</v>
      </c>
      <c r="Q31" s="286">
        <f t="shared" si="14"/>
        <v>265445.6168292521</v>
      </c>
      <c r="R31" s="91">
        <f t="shared" si="16"/>
        <v>1.1916586492369272</v>
      </c>
      <c r="S31" s="240">
        <f t="shared" si="10"/>
        <v>2000000</v>
      </c>
      <c r="T31" s="286">
        <f t="shared" si="14"/>
        <v>265445.6168292521</v>
      </c>
      <c r="U31" s="91">
        <f t="shared" si="4"/>
        <v>1</v>
      </c>
      <c r="V31" s="270">
        <f t="shared" si="8"/>
        <v>2000000</v>
      </c>
      <c r="W31" s="266"/>
    </row>
    <row r="32" spans="1:23" ht="15" customHeight="1" x14ac:dyDescent="0.2">
      <c r="A32" s="92">
        <v>22</v>
      </c>
      <c r="B32" s="93" t="s">
        <v>145</v>
      </c>
      <c r="C32" s="101">
        <v>991849.49</v>
      </c>
      <c r="D32" s="95">
        <f t="shared" si="9"/>
        <v>131641.04983741455</v>
      </c>
      <c r="E32" s="96">
        <v>1000000</v>
      </c>
      <c r="F32" s="88">
        <f t="shared" si="11"/>
        <v>132722.80841462605</v>
      </c>
      <c r="G32" s="97">
        <v>528079.6</v>
      </c>
      <c r="H32" s="98">
        <v>700000</v>
      </c>
      <c r="I32" s="55">
        <v>578778.4</v>
      </c>
      <c r="J32" s="98">
        <f t="shared" si="7"/>
        <v>694534.08000000007</v>
      </c>
      <c r="K32" s="98">
        <v>650000</v>
      </c>
      <c r="L32" s="88">
        <f t="shared" si="12"/>
        <v>86269.825469506934</v>
      </c>
      <c r="M32" s="208">
        <v>680749.4</v>
      </c>
      <c r="N32" s="88">
        <f t="shared" si="13"/>
        <v>90350.97219457163</v>
      </c>
      <c r="O32" s="91">
        <f t="shared" si="15"/>
        <v>0.68074940000000006</v>
      </c>
      <c r="P32" s="100">
        <v>440000</v>
      </c>
      <c r="Q32" s="286">
        <f t="shared" si="14"/>
        <v>58398.03570243546</v>
      </c>
      <c r="R32" s="91">
        <f t="shared" si="16"/>
        <v>0.64634651165318691</v>
      </c>
      <c r="S32" s="240">
        <f t="shared" si="10"/>
        <v>440000</v>
      </c>
      <c r="T32" s="286">
        <f t="shared" si="14"/>
        <v>58398.03570243546</v>
      </c>
      <c r="U32" s="91">
        <f t="shared" si="4"/>
        <v>1</v>
      </c>
      <c r="V32" s="270">
        <f t="shared" si="8"/>
        <v>440000</v>
      </c>
      <c r="W32" s="266"/>
    </row>
    <row r="33" spans="1:23" ht="15" customHeight="1" x14ac:dyDescent="0.2">
      <c r="A33" s="92">
        <v>23</v>
      </c>
      <c r="B33" s="93" t="s">
        <v>146</v>
      </c>
      <c r="C33" s="101">
        <v>892175.04</v>
      </c>
      <c r="D33" s="95">
        <f t="shared" si="9"/>
        <v>118411.97690623133</v>
      </c>
      <c r="E33" s="96">
        <v>890000</v>
      </c>
      <c r="F33" s="88">
        <f t="shared" si="11"/>
        <v>118123.29948901718</v>
      </c>
      <c r="G33" s="97">
        <v>775353.68</v>
      </c>
      <c r="H33" s="98">
        <v>920000</v>
      </c>
      <c r="I33" s="55">
        <v>859223</v>
      </c>
      <c r="J33" s="98">
        <f t="shared" si="7"/>
        <v>1031067.6000000001</v>
      </c>
      <c r="K33" s="98">
        <v>920000</v>
      </c>
      <c r="L33" s="88">
        <f t="shared" si="12"/>
        <v>122104.98374145596</v>
      </c>
      <c r="M33" s="208">
        <v>989341.24</v>
      </c>
      <c r="N33" s="88">
        <f t="shared" si="13"/>
        <v>131308.14785320856</v>
      </c>
      <c r="O33" s="91">
        <f t="shared" si="15"/>
        <v>1.1116193707865167</v>
      </c>
      <c r="P33" s="100">
        <v>1300000</v>
      </c>
      <c r="Q33" s="286">
        <f t="shared" si="14"/>
        <v>172539.65093901387</v>
      </c>
      <c r="R33" s="91">
        <f t="shared" si="16"/>
        <v>1.3140056710867527</v>
      </c>
      <c r="S33" s="240">
        <f t="shared" si="10"/>
        <v>1300000</v>
      </c>
      <c r="T33" s="286">
        <f t="shared" si="14"/>
        <v>172539.65093901387</v>
      </c>
      <c r="U33" s="91">
        <f t="shared" si="4"/>
        <v>1</v>
      </c>
      <c r="V33" s="270">
        <f t="shared" si="8"/>
        <v>1300000</v>
      </c>
      <c r="W33" s="266"/>
    </row>
    <row r="34" spans="1:23" ht="15" customHeight="1" x14ac:dyDescent="0.2">
      <c r="A34" s="92">
        <v>24</v>
      </c>
      <c r="B34" s="93" t="s">
        <v>267</v>
      </c>
      <c r="C34" s="101">
        <v>604355.96</v>
      </c>
      <c r="D34" s="95">
        <f t="shared" si="9"/>
        <v>80211.820293317403</v>
      </c>
      <c r="E34" s="96">
        <v>600000</v>
      </c>
      <c r="F34" s="88">
        <f t="shared" si="11"/>
        <v>79633.685048775631</v>
      </c>
      <c r="G34" s="97">
        <v>457432.2</v>
      </c>
      <c r="H34" s="98">
        <v>600000</v>
      </c>
      <c r="I34" s="55">
        <v>501532.2</v>
      </c>
      <c r="J34" s="98">
        <f t="shared" si="7"/>
        <v>601838.64</v>
      </c>
      <c r="K34" s="98">
        <v>600000</v>
      </c>
      <c r="L34" s="88">
        <f t="shared" si="12"/>
        <v>79633.685048775631</v>
      </c>
      <c r="M34" s="208">
        <v>564432.19999999995</v>
      </c>
      <c r="N34" s="88">
        <f t="shared" si="13"/>
        <v>74913.026743645882</v>
      </c>
      <c r="O34" s="91">
        <f t="shared" si="15"/>
        <v>0.94072033333333327</v>
      </c>
      <c r="P34" s="100">
        <v>680000</v>
      </c>
      <c r="Q34" s="286">
        <f t="shared" si="14"/>
        <v>90251.509721945709</v>
      </c>
      <c r="R34" s="91">
        <f t="shared" si="16"/>
        <v>1.2047505439980215</v>
      </c>
      <c r="S34" s="240">
        <f t="shared" si="10"/>
        <v>680000</v>
      </c>
      <c r="T34" s="286">
        <f t="shared" si="14"/>
        <v>90251.509721945709</v>
      </c>
      <c r="U34" s="91">
        <f t="shared" si="4"/>
        <v>1</v>
      </c>
      <c r="V34" s="270">
        <f t="shared" si="8"/>
        <v>680000</v>
      </c>
      <c r="W34" s="266"/>
    </row>
    <row r="35" spans="1:23" ht="15" customHeight="1" x14ac:dyDescent="0.2">
      <c r="A35" s="92">
        <v>25</v>
      </c>
      <c r="B35" s="93" t="s">
        <v>147</v>
      </c>
      <c r="C35" s="94">
        <v>326757.43</v>
      </c>
      <c r="D35" s="95">
        <f t="shared" si="9"/>
        <v>43368.163779945578</v>
      </c>
      <c r="E35" s="96">
        <v>680000</v>
      </c>
      <c r="F35" s="88">
        <f t="shared" si="11"/>
        <v>90251.509721945709</v>
      </c>
      <c r="G35" s="97">
        <v>9860</v>
      </c>
      <c r="H35" s="98">
        <v>50000</v>
      </c>
      <c r="I35" s="55">
        <v>9860</v>
      </c>
      <c r="J35" s="98">
        <f t="shared" si="7"/>
        <v>11832</v>
      </c>
      <c r="K35" s="98">
        <v>20000</v>
      </c>
      <c r="L35" s="88">
        <f t="shared" si="12"/>
        <v>2654.4561682925209</v>
      </c>
      <c r="M35" s="208">
        <v>12416.44</v>
      </c>
      <c r="N35" s="88">
        <f t="shared" si="13"/>
        <v>1647.9447873116994</v>
      </c>
      <c r="O35" s="91">
        <f t="shared" si="15"/>
        <v>1.8259470588235294E-2</v>
      </c>
      <c r="P35" s="100">
        <v>300000</v>
      </c>
      <c r="Q35" s="286">
        <f t="shared" si="14"/>
        <v>39816.842524387816</v>
      </c>
      <c r="R35" s="91">
        <f t="shared" si="16"/>
        <v>24.161514894768551</v>
      </c>
      <c r="S35" s="240">
        <f t="shared" si="10"/>
        <v>300000</v>
      </c>
      <c r="T35" s="286">
        <f t="shared" si="14"/>
        <v>39816.842524387816</v>
      </c>
      <c r="U35" s="91">
        <f t="shared" si="4"/>
        <v>1</v>
      </c>
      <c r="V35" s="270">
        <f t="shared" si="8"/>
        <v>300000</v>
      </c>
      <c r="W35" s="266"/>
    </row>
    <row r="36" spans="1:23" ht="15" customHeight="1" x14ac:dyDescent="0.2">
      <c r="A36" s="92">
        <v>26</v>
      </c>
      <c r="B36" s="93" t="s">
        <v>159</v>
      </c>
      <c r="C36" s="101">
        <v>67596</v>
      </c>
      <c r="D36" s="95">
        <f t="shared" si="9"/>
        <v>8971.5309575950614</v>
      </c>
      <c r="E36" s="96">
        <v>67500</v>
      </c>
      <c r="F36" s="88">
        <f t="shared" si="11"/>
        <v>8958.7895679872581</v>
      </c>
      <c r="G36" s="97">
        <v>36590</v>
      </c>
      <c r="H36" s="98">
        <v>60000</v>
      </c>
      <c r="I36" s="55">
        <v>39450</v>
      </c>
      <c r="J36" s="98">
        <f t="shared" si="7"/>
        <v>47340</v>
      </c>
      <c r="K36" s="98">
        <v>60000</v>
      </c>
      <c r="L36" s="88">
        <f t="shared" si="12"/>
        <v>7963.3685048775624</v>
      </c>
      <c r="M36" s="208">
        <v>65294</v>
      </c>
      <c r="N36" s="88">
        <f t="shared" si="13"/>
        <v>8666.0030526245937</v>
      </c>
      <c r="O36" s="91">
        <f t="shared" si="15"/>
        <v>0.96731851851851847</v>
      </c>
      <c r="P36" s="100">
        <v>96000</v>
      </c>
      <c r="Q36" s="286">
        <f t="shared" si="14"/>
        <v>12741.3896078041</v>
      </c>
      <c r="R36" s="91">
        <f t="shared" si="16"/>
        <v>1.4702729194106654</v>
      </c>
      <c r="S36" s="240">
        <f t="shared" si="10"/>
        <v>96000</v>
      </c>
      <c r="T36" s="286">
        <f t="shared" si="14"/>
        <v>12741.3896078041</v>
      </c>
      <c r="U36" s="91">
        <f t="shared" si="4"/>
        <v>1</v>
      </c>
      <c r="V36" s="270">
        <f t="shared" si="8"/>
        <v>96000</v>
      </c>
      <c r="W36" s="266"/>
    </row>
    <row r="37" spans="1:23" ht="15" customHeight="1" x14ac:dyDescent="0.2">
      <c r="A37" s="92">
        <v>27</v>
      </c>
      <c r="B37" s="93" t="s">
        <v>160</v>
      </c>
      <c r="C37" s="101">
        <v>139848</v>
      </c>
      <c r="D37" s="95">
        <f t="shared" si="9"/>
        <v>18561.019311168624</v>
      </c>
      <c r="E37" s="96">
        <v>240000</v>
      </c>
      <c r="F37" s="88">
        <f t="shared" si="11"/>
        <v>31853.474019510249</v>
      </c>
      <c r="G37" s="97">
        <v>0</v>
      </c>
      <c r="H37" s="98">
        <v>240000</v>
      </c>
      <c r="I37" s="102">
        <v>0</v>
      </c>
      <c r="J37" s="98">
        <f t="shared" si="7"/>
        <v>0</v>
      </c>
      <c r="K37" s="98">
        <v>240000</v>
      </c>
      <c r="L37" s="88">
        <f t="shared" si="12"/>
        <v>31853.474019510249</v>
      </c>
      <c r="M37" s="208">
        <v>239920</v>
      </c>
      <c r="N37" s="88">
        <f t="shared" si="13"/>
        <v>31842.856194837081</v>
      </c>
      <c r="O37" s="91">
        <f t="shared" si="15"/>
        <v>0.9996666666666667</v>
      </c>
      <c r="P37" s="100">
        <v>320000</v>
      </c>
      <c r="Q37" s="286">
        <f t="shared" si="14"/>
        <v>42471.298692680335</v>
      </c>
      <c r="R37" s="91">
        <f t="shared" si="16"/>
        <v>1.3337779259753251</v>
      </c>
      <c r="S37" s="240">
        <f t="shared" si="10"/>
        <v>320000</v>
      </c>
      <c r="T37" s="286">
        <f t="shared" si="14"/>
        <v>42471.298692680335</v>
      </c>
      <c r="U37" s="91">
        <f t="shared" si="4"/>
        <v>1</v>
      </c>
      <c r="V37" s="270">
        <f t="shared" si="8"/>
        <v>320000</v>
      </c>
      <c r="W37" s="266"/>
    </row>
    <row r="38" spans="1:23" ht="15" customHeight="1" x14ac:dyDescent="0.2">
      <c r="A38" s="92">
        <v>28</v>
      </c>
      <c r="B38" s="93" t="s">
        <v>148</v>
      </c>
      <c r="C38" s="101">
        <v>561167.51</v>
      </c>
      <c r="D38" s="95">
        <f t="shared" si="9"/>
        <v>74479.727918242745</v>
      </c>
      <c r="E38" s="103">
        <v>670000</v>
      </c>
      <c r="F38" s="88">
        <f t="shared" si="11"/>
        <v>88924.281637799446</v>
      </c>
      <c r="G38" s="97">
        <v>596798</v>
      </c>
      <c r="H38" s="98">
        <v>760000</v>
      </c>
      <c r="I38" s="55">
        <v>639998</v>
      </c>
      <c r="J38" s="98">
        <f t="shared" si="7"/>
        <v>767997.60000000009</v>
      </c>
      <c r="K38" s="98">
        <v>760000</v>
      </c>
      <c r="L38" s="88">
        <f t="shared" si="12"/>
        <v>100869.3343951158</v>
      </c>
      <c r="M38" s="208">
        <v>728598</v>
      </c>
      <c r="N38" s="88">
        <f t="shared" si="13"/>
        <v>96701.572765279707</v>
      </c>
      <c r="O38" s="91">
        <f t="shared" si="15"/>
        <v>1.0874597014925373</v>
      </c>
      <c r="P38" s="100">
        <v>830000</v>
      </c>
      <c r="Q38" s="286">
        <f t="shared" si="14"/>
        <v>110159.93098413962</v>
      </c>
      <c r="R38" s="91">
        <f t="shared" si="16"/>
        <v>1.1391741399235245</v>
      </c>
      <c r="S38" s="240">
        <f t="shared" si="10"/>
        <v>830000</v>
      </c>
      <c r="T38" s="286">
        <f t="shared" si="14"/>
        <v>110159.93098413962</v>
      </c>
      <c r="U38" s="91">
        <f t="shared" si="4"/>
        <v>1</v>
      </c>
      <c r="V38" s="270">
        <f t="shared" si="8"/>
        <v>830000</v>
      </c>
      <c r="W38" s="266"/>
    </row>
    <row r="39" spans="1:23" ht="15" customHeight="1" x14ac:dyDescent="0.2">
      <c r="A39" s="92">
        <v>29</v>
      </c>
      <c r="B39" s="93" t="s">
        <v>280</v>
      </c>
      <c r="C39" s="101">
        <v>41994.38</v>
      </c>
      <c r="D39" s="95">
        <f t="shared" si="9"/>
        <v>5573.6120512310035</v>
      </c>
      <c r="E39" s="96">
        <v>36000</v>
      </c>
      <c r="F39" s="88">
        <f t="shared" si="11"/>
        <v>4778.0211029265374</v>
      </c>
      <c r="G39" s="97">
        <v>34445.620000000003</v>
      </c>
      <c r="H39" s="98">
        <v>36000</v>
      </c>
      <c r="I39" s="56">
        <v>38455.620000000003</v>
      </c>
      <c r="J39" s="98">
        <f t="shared" si="7"/>
        <v>46146.744000000006</v>
      </c>
      <c r="K39" s="98">
        <v>46000</v>
      </c>
      <c r="L39" s="88">
        <f t="shared" si="12"/>
        <v>6105.2491870727981</v>
      </c>
      <c r="M39" s="208">
        <v>54897.08</v>
      </c>
      <c r="N39" s="88">
        <f t="shared" si="13"/>
        <v>7286.094631362399</v>
      </c>
      <c r="O39" s="91">
        <f t="shared" si="15"/>
        <v>1.5249188888888889</v>
      </c>
      <c r="P39" s="100">
        <v>80000</v>
      </c>
      <c r="Q39" s="286">
        <f t="shared" si="14"/>
        <v>10617.824673170084</v>
      </c>
      <c r="R39" s="91">
        <f t="shared" si="16"/>
        <v>1.4572724086599871</v>
      </c>
      <c r="S39" s="240">
        <f t="shared" si="10"/>
        <v>80000</v>
      </c>
      <c r="T39" s="286">
        <v>12000</v>
      </c>
      <c r="U39" s="91">
        <f t="shared" si="4"/>
        <v>1.1301750000000002</v>
      </c>
      <c r="V39" s="270">
        <f t="shared" si="8"/>
        <v>90414</v>
      </c>
      <c r="W39" s="266"/>
    </row>
    <row r="40" spans="1:23" ht="15" customHeight="1" thickBot="1" x14ac:dyDescent="0.25">
      <c r="A40" s="92">
        <v>30</v>
      </c>
      <c r="B40" s="104" t="s">
        <v>190</v>
      </c>
      <c r="C40" s="105">
        <v>0</v>
      </c>
      <c r="D40" s="106">
        <f>C40/7.5345</f>
        <v>0</v>
      </c>
      <c r="E40" s="107">
        <v>0</v>
      </c>
      <c r="F40" s="88">
        <f t="shared" si="11"/>
        <v>0</v>
      </c>
      <c r="G40" s="108">
        <v>17343.099999999999</v>
      </c>
      <c r="H40" s="98">
        <v>17350</v>
      </c>
      <c r="I40" s="69">
        <v>17343.099999999999</v>
      </c>
      <c r="J40" s="109">
        <f t="shared" si="7"/>
        <v>20811.72</v>
      </c>
      <c r="K40" s="98">
        <v>17343.099999999999</v>
      </c>
      <c r="L40" s="88">
        <f t="shared" si="12"/>
        <v>2301.8249386157008</v>
      </c>
      <c r="M40" s="208">
        <v>17343.099999999999</v>
      </c>
      <c r="N40" s="88">
        <f t="shared" si="13"/>
        <v>2301.8249386157008</v>
      </c>
      <c r="O40" s="111">
        <v>0</v>
      </c>
      <c r="P40" s="110">
        <v>0</v>
      </c>
      <c r="Q40" s="286">
        <f t="shared" si="14"/>
        <v>0</v>
      </c>
      <c r="R40" s="111">
        <v>0</v>
      </c>
      <c r="S40" s="240">
        <f t="shared" si="10"/>
        <v>0</v>
      </c>
      <c r="T40" s="286">
        <f t="shared" si="14"/>
        <v>0</v>
      </c>
      <c r="U40" s="111">
        <v>0</v>
      </c>
      <c r="V40" s="270">
        <f t="shared" si="8"/>
        <v>0</v>
      </c>
      <c r="W40" s="266"/>
    </row>
    <row r="41" spans="1:23" s="51" customFormat="1" ht="15" customHeight="1" thickBot="1" x14ac:dyDescent="0.25">
      <c r="A41" s="112" t="s">
        <v>242</v>
      </c>
      <c r="B41" s="113" t="s">
        <v>210</v>
      </c>
      <c r="C41" s="114">
        <f t="shared" ref="C41:L41" si="17">SUM(C42:C44)</f>
        <v>754907.04999999993</v>
      </c>
      <c r="D41" s="114">
        <f t="shared" si="17"/>
        <v>100193.38376800052</v>
      </c>
      <c r="E41" s="114">
        <f t="shared" si="17"/>
        <v>650000</v>
      </c>
      <c r="F41" s="114">
        <f t="shared" si="17"/>
        <v>86269.825469506934</v>
      </c>
      <c r="G41" s="114">
        <f t="shared" si="17"/>
        <v>1185423.74</v>
      </c>
      <c r="H41" s="114">
        <f t="shared" si="17"/>
        <v>1207466.5699999998</v>
      </c>
      <c r="I41" s="114">
        <f t="shared" si="17"/>
        <v>1185423.74</v>
      </c>
      <c r="J41" s="114">
        <f t="shared" si="17"/>
        <v>1422508.4879999999</v>
      </c>
      <c r="K41" s="114">
        <f t="shared" si="17"/>
        <v>1207466.5699999998</v>
      </c>
      <c r="L41" s="114">
        <f t="shared" si="17"/>
        <v>160258.35423717566</v>
      </c>
      <c r="M41" s="209">
        <f t="shared" ref="M41" si="18">SUM(M42:M44)</f>
        <v>980176.46</v>
      </c>
      <c r="N41" s="114">
        <f t="shared" ref="N41" si="19">SUM(N42:N44)</f>
        <v>130091.77251310636</v>
      </c>
      <c r="O41" s="81">
        <f>M41/E41</f>
        <v>1.5079637846153846</v>
      </c>
      <c r="P41" s="115">
        <f t="shared" ref="P41:Q41" si="20">SUM(P42:P44)</f>
        <v>1100000</v>
      </c>
      <c r="Q41" s="287">
        <f t="shared" si="20"/>
        <v>145995.08925608866</v>
      </c>
      <c r="R41" s="81">
        <f>Q41/N41</f>
        <v>1.1222469064396834</v>
      </c>
      <c r="S41" s="241">
        <f t="shared" ref="S41:T41" si="21">SUM(S42:S44)</f>
        <v>1100000</v>
      </c>
      <c r="T41" s="287">
        <f t="shared" si="21"/>
        <v>145995.08925608866</v>
      </c>
      <c r="U41" s="81">
        <f>T41/Q41</f>
        <v>1</v>
      </c>
      <c r="V41" s="271">
        <f t="shared" ref="V41" si="22">SUM(V42:V44)</f>
        <v>1100000</v>
      </c>
      <c r="W41" s="264"/>
    </row>
    <row r="42" spans="1:23" ht="15" customHeight="1" x14ac:dyDescent="0.2">
      <c r="A42" s="82">
        <v>1</v>
      </c>
      <c r="B42" s="116" t="s">
        <v>196</v>
      </c>
      <c r="C42" s="89">
        <v>0</v>
      </c>
      <c r="D42" s="117">
        <f t="shared" ref="D42:D44" si="23">C42/7.5345</f>
        <v>0</v>
      </c>
      <c r="E42" s="89">
        <v>0</v>
      </c>
      <c r="F42" s="88">
        <f t="shared" si="11"/>
        <v>0</v>
      </c>
      <c r="G42" s="89">
        <v>0</v>
      </c>
      <c r="H42" s="89"/>
      <c r="I42" s="89">
        <v>0</v>
      </c>
      <c r="J42" s="89">
        <f>I42/10*12</f>
        <v>0</v>
      </c>
      <c r="K42" s="89">
        <v>0</v>
      </c>
      <c r="L42" s="88">
        <f t="shared" si="12"/>
        <v>0</v>
      </c>
      <c r="M42" s="207">
        <v>0</v>
      </c>
      <c r="N42" s="88">
        <f t="shared" si="13"/>
        <v>0</v>
      </c>
      <c r="O42" s="91">
        <v>0</v>
      </c>
      <c r="P42" s="118">
        <v>0</v>
      </c>
      <c r="Q42" s="286">
        <f t="shared" si="14"/>
        <v>0</v>
      </c>
      <c r="R42" s="91">
        <v>0</v>
      </c>
      <c r="S42" s="240">
        <f>Q42*7.5345</f>
        <v>0</v>
      </c>
      <c r="T42" s="286">
        <f t="shared" si="14"/>
        <v>0</v>
      </c>
      <c r="U42" s="91">
        <v>0</v>
      </c>
      <c r="V42" s="270">
        <f>T42*7.5345</f>
        <v>0</v>
      </c>
      <c r="W42" s="266"/>
    </row>
    <row r="43" spans="1:23" ht="15" customHeight="1" x14ac:dyDescent="0.2">
      <c r="A43" s="92">
        <v>2</v>
      </c>
      <c r="B43" s="93" t="s">
        <v>270</v>
      </c>
      <c r="C43" s="119">
        <v>673221.84</v>
      </c>
      <c r="D43" s="102">
        <f t="shared" si="23"/>
        <v>89351.893290862019</v>
      </c>
      <c r="E43" s="98">
        <v>600000</v>
      </c>
      <c r="F43" s="88">
        <f t="shared" si="11"/>
        <v>79633.685048775631</v>
      </c>
      <c r="G43" s="98">
        <v>807466.57</v>
      </c>
      <c r="H43" s="98">
        <v>807466.57</v>
      </c>
      <c r="I43" s="69">
        <v>807466.57</v>
      </c>
      <c r="J43" s="98">
        <f>I43/10*12</f>
        <v>968959.88399999985</v>
      </c>
      <c r="K43" s="98">
        <v>807466.57</v>
      </c>
      <c r="L43" s="88">
        <f t="shared" si="12"/>
        <v>107169.23087132523</v>
      </c>
      <c r="M43" s="208">
        <v>807466.57</v>
      </c>
      <c r="N43" s="88">
        <f t="shared" si="13"/>
        <v>107169.23087132523</v>
      </c>
      <c r="O43" s="91">
        <f t="shared" ref="O43:O51" si="24">M43/E43</f>
        <v>1.3457776166666666</v>
      </c>
      <c r="P43" s="120">
        <v>900000</v>
      </c>
      <c r="Q43" s="286">
        <f t="shared" si="14"/>
        <v>119450.52757316345</v>
      </c>
      <c r="R43" s="91">
        <f t="shared" ref="R43:R51" si="25">Q43/N43</f>
        <v>1.1145972272263855</v>
      </c>
      <c r="S43" s="240">
        <f>Q43*7.5345</f>
        <v>900000</v>
      </c>
      <c r="T43" s="286">
        <f t="shared" si="14"/>
        <v>119450.52757316345</v>
      </c>
      <c r="U43" s="91">
        <f t="shared" ref="U43:U51" si="26">T43/Q43</f>
        <v>1</v>
      </c>
      <c r="V43" s="270">
        <f>T43*7.5345</f>
        <v>900000</v>
      </c>
      <c r="W43" s="266"/>
    </row>
    <row r="44" spans="1:23" ht="15" customHeight="1" thickBot="1" x14ac:dyDescent="0.25">
      <c r="A44" s="121">
        <v>3</v>
      </c>
      <c r="B44" s="104" t="s">
        <v>284</v>
      </c>
      <c r="C44" s="122">
        <v>81685.210000000006</v>
      </c>
      <c r="D44" s="123">
        <f t="shared" si="23"/>
        <v>10841.490477138497</v>
      </c>
      <c r="E44" s="109">
        <v>50000</v>
      </c>
      <c r="F44" s="88">
        <f t="shared" si="11"/>
        <v>6636.1404207313026</v>
      </c>
      <c r="G44" s="109">
        <v>377957.17</v>
      </c>
      <c r="H44" s="109">
        <v>400000</v>
      </c>
      <c r="I44" s="69">
        <v>377957.17</v>
      </c>
      <c r="J44" s="109">
        <f>I44/10*12</f>
        <v>453548.60399999993</v>
      </c>
      <c r="K44" s="109">
        <v>400000</v>
      </c>
      <c r="L44" s="88">
        <f t="shared" si="12"/>
        <v>53089.123365850421</v>
      </c>
      <c r="M44" s="210">
        <v>172709.89</v>
      </c>
      <c r="N44" s="88">
        <f t="shared" si="13"/>
        <v>22922.541641781139</v>
      </c>
      <c r="O44" s="111">
        <f t="shared" si="24"/>
        <v>3.4541978000000002</v>
      </c>
      <c r="P44" s="124">
        <v>200000</v>
      </c>
      <c r="Q44" s="286">
        <f t="shared" si="14"/>
        <v>26544.56168292521</v>
      </c>
      <c r="R44" s="111">
        <f t="shared" si="25"/>
        <v>1.1580112754399878</v>
      </c>
      <c r="S44" s="240">
        <f>Q44*7.5345</f>
        <v>200000</v>
      </c>
      <c r="T44" s="286">
        <f t="shared" si="14"/>
        <v>26544.56168292521</v>
      </c>
      <c r="U44" s="111">
        <f t="shared" si="26"/>
        <v>1</v>
      </c>
      <c r="V44" s="270">
        <f>T44*7.5345</f>
        <v>200000</v>
      </c>
      <c r="W44" s="266"/>
    </row>
    <row r="45" spans="1:23" ht="15" hidden="1" customHeight="1" thickBot="1" x14ac:dyDescent="0.25">
      <c r="A45" s="125"/>
      <c r="B45" s="126"/>
      <c r="C45" s="88"/>
      <c r="D45" s="88"/>
      <c r="E45" s="88"/>
      <c r="F45" s="88"/>
      <c r="G45" s="88"/>
      <c r="H45" s="88"/>
      <c r="I45" s="127"/>
      <c r="J45" s="127">
        <f>I45/10*12</f>
        <v>0</v>
      </c>
      <c r="K45" s="88"/>
      <c r="L45" s="88"/>
      <c r="M45" s="211"/>
      <c r="N45" s="88"/>
      <c r="O45" s="91" t="e">
        <f t="shared" si="24"/>
        <v>#DIV/0!</v>
      </c>
      <c r="P45" s="128"/>
      <c r="Q45" s="288"/>
      <c r="R45" s="91" t="e">
        <f t="shared" si="25"/>
        <v>#DIV/0!</v>
      </c>
      <c r="S45" s="242"/>
      <c r="T45" s="288"/>
      <c r="U45" s="91" t="e">
        <f t="shared" si="26"/>
        <v>#DIV/0!</v>
      </c>
      <c r="V45" s="272"/>
      <c r="W45" s="266"/>
    </row>
    <row r="46" spans="1:23" ht="15" hidden="1" customHeight="1" thickBot="1" x14ac:dyDescent="0.25">
      <c r="A46" s="129"/>
      <c r="B46" s="130"/>
      <c r="C46" s="127"/>
      <c r="D46" s="127"/>
      <c r="E46" s="127"/>
      <c r="F46" s="88"/>
      <c r="G46" s="127"/>
      <c r="H46" s="98"/>
      <c r="I46" s="127"/>
      <c r="J46" s="131">
        <f>I46/10*12</f>
        <v>0</v>
      </c>
      <c r="K46" s="98"/>
      <c r="L46" s="88"/>
      <c r="M46" s="208"/>
      <c r="N46" s="88"/>
      <c r="O46" s="111" t="e">
        <f t="shared" si="24"/>
        <v>#DIV/0!</v>
      </c>
      <c r="P46" s="132"/>
      <c r="Q46" s="289"/>
      <c r="R46" s="111" t="e">
        <f t="shared" si="25"/>
        <v>#DIV/0!</v>
      </c>
      <c r="S46" s="243"/>
      <c r="T46" s="289"/>
      <c r="U46" s="111" t="e">
        <f t="shared" si="26"/>
        <v>#DIV/0!</v>
      </c>
      <c r="V46" s="273"/>
      <c r="W46" s="266"/>
    </row>
    <row r="47" spans="1:23" s="51" customFormat="1" ht="15" customHeight="1" thickBot="1" x14ac:dyDescent="0.25">
      <c r="A47" s="112" t="s">
        <v>244</v>
      </c>
      <c r="B47" s="113" t="s">
        <v>325</v>
      </c>
      <c r="C47" s="114">
        <f t="shared" ref="C47:L47" si="27">SUM(C48)</f>
        <v>155526.63</v>
      </c>
      <c r="D47" s="114">
        <f t="shared" si="27"/>
        <v>20641.931116862434</v>
      </c>
      <c r="E47" s="114">
        <f t="shared" si="27"/>
        <v>120000</v>
      </c>
      <c r="F47" s="114">
        <f t="shared" si="27"/>
        <v>15926.737009755125</v>
      </c>
      <c r="G47" s="114">
        <f t="shared" si="27"/>
        <v>63454.97</v>
      </c>
      <c r="H47" s="114">
        <f t="shared" si="27"/>
        <v>150000</v>
      </c>
      <c r="I47" s="114">
        <f t="shared" si="27"/>
        <v>64964.67</v>
      </c>
      <c r="J47" s="114">
        <f t="shared" si="27"/>
        <v>77957.603999999992</v>
      </c>
      <c r="K47" s="114">
        <f t="shared" si="27"/>
        <v>70000</v>
      </c>
      <c r="L47" s="114">
        <f t="shared" si="27"/>
        <v>9290.596589023824</v>
      </c>
      <c r="M47" s="209">
        <f t="shared" ref="M47" si="28">SUM(M48)</f>
        <v>74068.539999999994</v>
      </c>
      <c r="N47" s="114">
        <f t="shared" ref="N47" si="29">SUM(N48)</f>
        <v>9830.5846439710658</v>
      </c>
      <c r="O47" s="81">
        <f t="shared" si="24"/>
        <v>0.61723783333333326</v>
      </c>
      <c r="P47" s="115">
        <f t="shared" ref="P47:V47" si="30">SUM(P48)</f>
        <v>70000</v>
      </c>
      <c r="Q47" s="287">
        <f t="shared" si="30"/>
        <v>9290.596589023824</v>
      </c>
      <c r="R47" s="81">
        <f t="shared" si="25"/>
        <v>0.94507060622499117</v>
      </c>
      <c r="S47" s="241">
        <f t="shared" si="30"/>
        <v>70000</v>
      </c>
      <c r="T47" s="287">
        <f t="shared" si="30"/>
        <v>9290.596589023824</v>
      </c>
      <c r="U47" s="81">
        <f t="shared" si="26"/>
        <v>1</v>
      </c>
      <c r="V47" s="271">
        <f t="shared" si="30"/>
        <v>70000</v>
      </c>
      <c r="W47" s="264"/>
    </row>
    <row r="48" spans="1:23" ht="15" customHeight="1" thickBot="1" x14ac:dyDescent="0.25">
      <c r="A48" s="133">
        <v>1</v>
      </c>
      <c r="B48" s="134" t="s">
        <v>271</v>
      </c>
      <c r="C48" s="135">
        <v>155526.63</v>
      </c>
      <c r="D48" s="108">
        <f t="shared" ref="D48" si="31">C48/7.5345</f>
        <v>20641.931116862434</v>
      </c>
      <c r="E48" s="135">
        <v>120000</v>
      </c>
      <c r="F48" s="88">
        <f t="shared" ref="F48" si="32">E48/7.5345</f>
        <v>15926.737009755125</v>
      </c>
      <c r="G48" s="135">
        <v>63454.97</v>
      </c>
      <c r="H48" s="135">
        <v>150000</v>
      </c>
      <c r="I48" s="69">
        <v>64964.67</v>
      </c>
      <c r="J48" s="135">
        <f>I48/10*12</f>
        <v>77957.603999999992</v>
      </c>
      <c r="K48" s="135">
        <v>70000</v>
      </c>
      <c r="L48" s="88">
        <f t="shared" ref="L48" si="33">K48/7.5345</f>
        <v>9290.596589023824</v>
      </c>
      <c r="M48" s="212">
        <v>74068.539999999994</v>
      </c>
      <c r="N48" s="88">
        <f t="shared" ref="N48" si="34">M48/7.5345</f>
        <v>9830.5846439710658</v>
      </c>
      <c r="O48" s="111">
        <f t="shared" si="24"/>
        <v>0.61723783333333326</v>
      </c>
      <c r="P48" s="136">
        <v>70000</v>
      </c>
      <c r="Q48" s="286">
        <f t="shared" ref="Q48:T48" si="35">P48/7.5345</f>
        <v>9290.596589023824</v>
      </c>
      <c r="R48" s="111">
        <f t="shared" si="25"/>
        <v>0.94507060622499117</v>
      </c>
      <c r="S48" s="240">
        <f>Q48*7.5345</f>
        <v>70000</v>
      </c>
      <c r="T48" s="286">
        <f t="shared" si="35"/>
        <v>9290.596589023824</v>
      </c>
      <c r="U48" s="111">
        <f t="shared" si="26"/>
        <v>1</v>
      </c>
      <c r="V48" s="270">
        <f>T48*7.5345</f>
        <v>70000</v>
      </c>
      <c r="W48" s="266"/>
    </row>
    <row r="49" spans="1:23" s="51" customFormat="1" ht="15" customHeight="1" thickBot="1" x14ac:dyDescent="0.25">
      <c r="A49" s="112" t="s">
        <v>245</v>
      </c>
      <c r="B49" s="113" t="s">
        <v>88</v>
      </c>
      <c r="C49" s="114">
        <f t="shared" ref="C49:L49" si="36">SUM(C50:C54)</f>
        <v>1251016.25</v>
      </c>
      <c r="D49" s="114">
        <f t="shared" si="36"/>
        <v>166038.39007233392</v>
      </c>
      <c r="E49" s="114">
        <f t="shared" si="36"/>
        <v>680000</v>
      </c>
      <c r="F49" s="114">
        <f t="shared" si="36"/>
        <v>90251.509721945709</v>
      </c>
      <c r="G49" s="114">
        <f t="shared" si="36"/>
        <v>654103.00999999989</v>
      </c>
      <c r="H49" s="114">
        <f t="shared" si="36"/>
        <v>1010000</v>
      </c>
      <c r="I49" s="114">
        <f t="shared" si="36"/>
        <v>680098.32</v>
      </c>
      <c r="J49" s="114">
        <f t="shared" si="36"/>
        <v>816117.98399999994</v>
      </c>
      <c r="K49" s="114">
        <f t="shared" si="36"/>
        <v>855000</v>
      </c>
      <c r="L49" s="114">
        <f t="shared" si="36"/>
        <v>113478.00119450527</v>
      </c>
      <c r="M49" s="209">
        <f t="shared" ref="M49" si="37">SUM(M50:M54)</f>
        <v>1757633.81</v>
      </c>
      <c r="N49" s="114">
        <f t="shared" ref="N49" si="38">SUM(N50:N54)</f>
        <v>233278.09542769921</v>
      </c>
      <c r="O49" s="81">
        <f t="shared" si="24"/>
        <v>2.5847556029411765</v>
      </c>
      <c r="P49" s="115">
        <f t="shared" ref="P49:Q49" si="39">SUM(P50:P54)</f>
        <v>760000</v>
      </c>
      <c r="Q49" s="287">
        <f t="shared" si="39"/>
        <v>100869.3343951158</v>
      </c>
      <c r="R49" s="81">
        <f t="shared" si="25"/>
        <v>0.43239951102215091</v>
      </c>
      <c r="S49" s="241">
        <f t="shared" ref="S49:T49" si="40">SUM(S50:S54)</f>
        <v>760000</v>
      </c>
      <c r="T49" s="287">
        <f t="shared" si="40"/>
        <v>47625.754860972862</v>
      </c>
      <c r="U49" s="81">
        <f t="shared" si="26"/>
        <v>0.47215296052631583</v>
      </c>
      <c r="V49" s="271">
        <f t="shared" ref="V49" si="41">SUM(V50:V54)</f>
        <v>358836.25</v>
      </c>
      <c r="W49" s="264"/>
    </row>
    <row r="50" spans="1:23" ht="15" customHeight="1" x14ac:dyDescent="0.2">
      <c r="A50" s="125">
        <v>1</v>
      </c>
      <c r="B50" s="83" t="s">
        <v>112</v>
      </c>
      <c r="C50" s="97">
        <v>542604.64</v>
      </c>
      <c r="D50" s="117">
        <f t="shared" ref="D50:D54" si="42">C50/7.5345</f>
        <v>72016.011679607138</v>
      </c>
      <c r="E50" s="87">
        <v>450000</v>
      </c>
      <c r="F50" s="88">
        <f t="shared" ref="F50:F54" si="43">E50/7.5345</f>
        <v>59725.263786581723</v>
      </c>
      <c r="G50" s="88">
        <v>349357.42</v>
      </c>
      <c r="H50" s="88">
        <v>450000</v>
      </c>
      <c r="I50" s="69">
        <v>356704.92</v>
      </c>
      <c r="J50" s="88">
        <f>I50/10*12</f>
        <v>428045.90399999998</v>
      </c>
      <c r="K50" s="88">
        <v>420000</v>
      </c>
      <c r="L50" s="88">
        <f t="shared" ref="L50:L54" si="44">K50/7.5345</f>
        <v>55743.57953414294</v>
      </c>
      <c r="M50" s="207">
        <v>432913</v>
      </c>
      <c r="N50" s="88">
        <f t="shared" ref="N50:N54" si="45">M50/7.5345</f>
        <v>57457.429159201005</v>
      </c>
      <c r="O50" s="91">
        <f t="shared" si="24"/>
        <v>0.96202888888888893</v>
      </c>
      <c r="P50" s="137">
        <v>420000</v>
      </c>
      <c r="Q50" s="286">
        <f t="shared" ref="Q50:T54" si="46">P50/7.5345</f>
        <v>55743.57953414294</v>
      </c>
      <c r="R50" s="91">
        <f t="shared" si="25"/>
        <v>0.9701718359116035</v>
      </c>
      <c r="S50" s="240">
        <f>Q50*7.5345</f>
        <v>420000</v>
      </c>
      <c r="T50" s="286">
        <v>2500</v>
      </c>
      <c r="U50" s="91">
        <f t="shared" si="26"/>
        <v>4.484821428571429E-2</v>
      </c>
      <c r="V50" s="270">
        <f>T50*7.5345</f>
        <v>18836.25</v>
      </c>
      <c r="W50" s="265" t="s">
        <v>332</v>
      </c>
    </row>
    <row r="51" spans="1:23" ht="15" customHeight="1" x14ac:dyDescent="0.2">
      <c r="A51" s="125">
        <v>2</v>
      </c>
      <c r="B51" s="93" t="s">
        <v>306</v>
      </c>
      <c r="C51" s="101">
        <v>102053.9</v>
      </c>
      <c r="D51" s="95">
        <f>C51/7.5345</f>
        <v>13544.880217665404</v>
      </c>
      <c r="E51" s="96">
        <v>180000</v>
      </c>
      <c r="F51" s="88">
        <f>E51/7.5345</f>
        <v>23890.105514632687</v>
      </c>
      <c r="G51" s="97">
        <v>243331.76</v>
      </c>
      <c r="H51" s="98">
        <v>450000</v>
      </c>
      <c r="I51" s="138">
        <v>261934.67</v>
      </c>
      <c r="J51" s="98">
        <f>I51/10*12</f>
        <v>314321.60399999999</v>
      </c>
      <c r="K51" s="98">
        <v>350000</v>
      </c>
      <c r="L51" s="88">
        <f>K51/7.5345</f>
        <v>46452.982945119118</v>
      </c>
      <c r="M51" s="208">
        <v>309442.26</v>
      </c>
      <c r="N51" s="88">
        <f>M51/7.5345</f>
        <v>41070.045789368902</v>
      </c>
      <c r="O51" s="91">
        <f t="shared" si="24"/>
        <v>1.7191236666666667</v>
      </c>
      <c r="P51" s="100">
        <v>250000</v>
      </c>
      <c r="Q51" s="286">
        <f>P51/7.5345</f>
        <v>33180.702103656513</v>
      </c>
      <c r="R51" s="91">
        <f t="shared" si="25"/>
        <v>0.80790516460162876</v>
      </c>
      <c r="S51" s="240">
        <f>Q51*7.5345</f>
        <v>250000</v>
      </c>
      <c r="T51" s="286">
        <f>S51/7.5345</f>
        <v>33180.702103656513</v>
      </c>
      <c r="U51" s="91">
        <f t="shared" si="26"/>
        <v>1</v>
      </c>
      <c r="V51" s="270">
        <f>T51*7.5345</f>
        <v>250000</v>
      </c>
      <c r="W51" s="266"/>
    </row>
    <row r="52" spans="1:23" ht="15" customHeight="1" x14ac:dyDescent="0.2">
      <c r="A52" s="92">
        <v>3</v>
      </c>
      <c r="B52" s="93" t="s">
        <v>219</v>
      </c>
      <c r="C52" s="102">
        <v>78816.789999999994</v>
      </c>
      <c r="D52" s="102">
        <f t="shared" si="42"/>
        <v>10460.785719025813</v>
      </c>
      <c r="E52" s="139">
        <v>0</v>
      </c>
      <c r="F52" s="88">
        <f t="shared" si="43"/>
        <v>0</v>
      </c>
      <c r="G52" s="98">
        <v>0</v>
      </c>
      <c r="H52" s="98">
        <v>0</v>
      </c>
      <c r="I52" s="98">
        <v>0</v>
      </c>
      <c r="J52" s="98">
        <f>I52/10*12</f>
        <v>0</v>
      </c>
      <c r="K52" s="98">
        <v>0</v>
      </c>
      <c r="L52" s="88">
        <f t="shared" si="44"/>
        <v>0</v>
      </c>
      <c r="M52" s="208">
        <v>615837.68000000005</v>
      </c>
      <c r="N52" s="88">
        <f t="shared" si="45"/>
        <v>81735.706417147783</v>
      </c>
      <c r="O52" s="91">
        <v>0</v>
      </c>
      <c r="P52" s="100">
        <v>0</v>
      </c>
      <c r="Q52" s="286">
        <f t="shared" si="46"/>
        <v>0</v>
      </c>
      <c r="R52" s="91">
        <v>0</v>
      </c>
      <c r="S52" s="240">
        <f>Q52*7.5345</f>
        <v>0</v>
      </c>
      <c r="T52" s="286">
        <f t="shared" si="46"/>
        <v>0</v>
      </c>
      <c r="U52" s="91">
        <v>0</v>
      </c>
      <c r="V52" s="270">
        <f>T52*7.5345</f>
        <v>0</v>
      </c>
      <c r="W52" s="266"/>
    </row>
    <row r="53" spans="1:23" x14ac:dyDescent="0.2">
      <c r="A53" s="92">
        <v>4</v>
      </c>
      <c r="B53" s="93" t="s">
        <v>226</v>
      </c>
      <c r="C53" s="102">
        <v>241860.19</v>
      </c>
      <c r="D53" s="102">
        <f t="shared" si="42"/>
        <v>32100.363660495055</v>
      </c>
      <c r="E53" s="139">
        <v>20000</v>
      </c>
      <c r="F53" s="88">
        <f t="shared" si="43"/>
        <v>2654.4561682925209</v>
      </c>
      <c r="G53" s="98">
        <v>60247.5</v>
      </c>
      <c r="H53" s="98">
        <v>80000</v>
      </c>
      <c r="I53" s="140">
        <v>60292.5</v>
      </c>
      <c r="J53" s="98">
        <f>I53/10*12</f>
        <v>72351</v>
      </c>
      <c r="K53" s="98">
        <v>80000</v>
      </c>
      <c r="L53" s="88">
        <f t="shared" si="44"/>
        <v>10617.824673170084</v>
      </c>
      <c r="M53" s="208">
        <v>60635.53</v>
      </c>
      <c r="N53" s="88">
        <f t="shared" si="45"/>
        <v>8047.71783130931</v>
      </c>
      <c r="O53" s="91">
        <f>M53/E53</f>
        <v>3.0317764999999999</v>
      </c>
      <c r="P53" s="100">
        <v>80000</v>
      </c>
      <c r="Q53" s="286">
        <f t="shared" si="46"/>
        <v>10617.824673170084</v>
      </c>
      <c r="R53" s="91">
        <f>Q53/N53</f>
        <v>1.3193584685414641</v>
      </c>
      <c r="S53" s="240">
        <f>Q53*7.5345</f>
        <v>80000</v>
      </c>
      <c r="T53" s="286">
        <f t="shared" si="46"/>
        <v>10617.824673170084</v>
      </c>
      <c r="U53" s="91">
        <f>T53/Q53</f>
        <v>1</v>
      </c>
      <c r="V53" s="270">
        <f>T53*7.5345</f>
        <v>80000</v>
      </c>
      <c r="W53" s="266"/>
    </row>
    <row r="54" spans="1:23" ht="15" customHeight="1" thickBot="1" x14ac:dyDescent="0.25">
      <c r="A54" s="121">
        <v>5</v>
      </c>
      <c r="B54" s="104" t="s">
        <v>131</v>
      </c>
      <c r="C54" s="122">
        <v>285680.73</v>
      </c>
      <c r="D54" s="123">
        <f t="shared" si="42"/>
        <v>37916.348795540507</v>
      </c>
      <c r="E54" s="141">
        <v>30000</v>
      </c>
      <c r="F54" s="88">
        <f t="shared" si="43"/>
        <v>3981.6842524387812</v>
      </c>
      <c r="G54" s="109">
        <v>1166.33</v>
      </c>
      <c r="H54" s="109">
        <v>30000</v>
      </c>
      <c r="I54" s="68">
        <v>1166.23</v>
      </c>
      <c r="J54" s="109">
        <f>I54/10*12</f>
        <v>1399.4760000000001</v>
      </c>
      <c r="K54" s="109">
        <v>5000</v>
      </c>
      <c r="L54" s="88">
        <f t="shared" si="44"/>
        <v>663.61404207313024</v>
      </c>
      <c r="M54" s="210">
        <v>338805.34</v>
      </c>
      <c r="N54" s="88">
        <f t="shared" si="45"/>
        <v>44967.196230672242</v>
      </c>
      <c r="O54" s="111">
        <f>M54/E54</f>
        <v>11.293511333333335</v>
      </c>
      <c r="P54" s="142">
        <v>10000</v>
      </c>
      <c r="Q54" s="286">
        <f t="shared" si="46"/>
        <v>1327.2280841462605</v>
      </c>
      <c r="R54" s="111">
        <f>Q54/N54</f>
        <v>2.9515473398382681E-2</v>
      </c>
      <c r="S54" s="240">
        <f>Q54*7.5345</f>
        <v>10000</v>
      </c>
      <c r="T54" s="286">
        <f t="shared" si="46"/>
        <v>1327.2280841462605</v>
      </c>
      <c r="U54" s="111">
        <f>T54/Q54</f>
        <v>1</v>
      </c>
      <c r="V54" s="270">
        <f>T54*7.5345</f>
        <v>10000</v>
      </c>
      <c r="W54" s="266"/>
    </row>
    <row r="55" spans="1:23" s="51" customFormat="1" ht="15" customHeight="1" thickBot="1" x14ac:dyDescent="0.25">
      <c r="A55" s="112" t="s">
        <v>243</v>
      </c>
      <c r="B55" s="113" t="s">
        <v>92</v>
      </c>
      <c r="C55" s="114">
        <f t="shared" ref="C55:L55" si="47">C9</f>
        <v>28317833.140000001</v>
      </c>
      <c r="D55" s="114">
        <f t="shared" si="47"/>
        <v>3758422.3425575686</v>
      </c>
      <c r="E55" s="114">
        <f t="shared" si="47"/>
        <v>30434500</v>
      </c>
      <c r="F55" s="114">
        <f t="shared" si="47"/>
        <v>4039352.312694937</v>
      </c>
      <c r="G55" s="114">
        <f t="shared" si="47"/>
        <v>26024407.620000005</v>
      </c>
      <c r="H55" s="114">
        <f t="shared" si="47"/>
        <v>31806824.57</v>
      </c>
      <c r="I55" s="114">
        <f t="shared" si="47"/>
        <v>28466712.829999998</v>
      </c>
      <c r="J55" s="114">
        <f t="shared" si="47"/>
        <v>34160055.395999998</v>
      </c>
      <c r="K55" s="114">
        <f t="shared" si="47"/>
        <v>32202849.27</v>
      </c>
      <c r="L55" s="114">
        <f t="shared" si="47"/>
        <v>4274052.5940672904</v>
      </c>
      <c r="M55" s="209">
        <f>M9</f>
        <v>32923214.639999989</v>
      </c>
      <c r="N55" s="114">
        <f t="shared" ref="N55" si="48">N9</f>
        <v>4369661.5090583321</v>
      </c>
      <c r="O55" s="81">
        <f>M55/E55</f>
        <v>1.081772811776109</v>
      </c>
      <c r="P55" s="115">
        <f>P9</f>
        <v>34444500</v>
      </c>
      <c r="Q55" s="287">
        <f>Q9</f>
        <v>4571570.7744375858</v>
      </c>
      <c r="R55" s="81">
        <f>Q55/N55</f>
        <v>1.0462070723237247</v>
      </c>
      <c r="S55" s="241">
        <f>S9</f>
        <v>35444500</v>
      </c>
      <c r="T55" s="287">
        <f>T9</f>
        <v>4818384.4267064827</v>
      </c>
      <c r="U55" s="81">
        <f>T55/Q55</f>
        <v>1.0539888070089565</v>
      </c>
      <c r="V55" s="271">
        <f>V9</f>
        <v>36304117.463019997</v>
      </c>
      <c r="W55" s="264"/>
    </row>
    <row r="56" spans="1:23" ht="13.5" thickBot="1" x14ac:dyDescent="0.25">
      <c r="A56" s="143"/>
      <c r="B56" s="144"/>
      <c r="C56" s="145"/>
      <c r="D56" s="145"/>
      <c r="F56" s="146"/>
      <c r="H56" s="146"/>
      <c r="I56" s="57"/>
      <c r="J56" s="146"/>
      <c r="K56" s="146"/>
      <c r="L56" s="146"/>
      <c r="M56" s="213"/>
      <c r="N56" s="146"/>
      <c r="W56" s="247"/>
    </row>
    <row r="57" spans="1:23" ht="57" thickBot="1" x14ac:dyDescent="0.25">
      <c r="A57" s="79" t="s">
        <v>235</v>
      </c>
      <c r="B57" s="48" t="s">
        <v>303</v>
      </c>
      <c r="C57" s="49" t="s">
        <v>269</v>
      </c>
      <c r="D57" s="49" t="s">
        <v>269</v>
      </c>
      <c r="E57" s="49" t="s">
        <v>236</v>
      </c>
      <c r="F57" s="49" t="s">
        <v>236</v>
      </c>
      <c r="G57" s="49" t="s">
        <v>290</v>
      </c>
      <c r="H57" s="49" t="s">
        <v>286</v>
      </c>
      <c r="I57" s="49" t="s">
        <v>292</v>
      </c>
      <c r="J57" s="49" t="s">
        <v>294</v>
      </c>
      <c r="K57" s="49" t="s">
        <v>301</v>
      </c>
      <c r="L57" s="49" t="s">
        <v>301</v>
      </c>
      <c r="M57" s="204" t="s">
        <v>305</v>
      </c>
      <c r="N57" s="204" t="s">
        <v>305</v>
      </c>
      <c r="O57" s="60" t="s">
        <v>308</v>
      </c>
      <c r="P57" s="49" t="s">
        <v>291</v>
      </c>
      <c r="Q57" s="49" t="s">
        <v>291</v>
      </c>
      <c r="R57" s="60" t="s">
        <v>312</v>
      </c>
      <c r="S57" s="49" t="s">
        <v>291</v>
      </c>
      <c r="T57" s="49" t="s">
        <v>291</v>
      </c>
      <c r="U57" s="60" t="s">
        <v>327</v>
      </c>
      <c r="V57" s="267" t="s">
        <v>291</v>
      </c>
      <c r="W57" s="266"/>
    </row>
    <row r="58" spans="1:23" s="51" customFormat="1" ht="25.5" customHeight="1" thickBot="1" x14ac:dyDescent="0.25">
      <c r="A58" s="58"/>
      <c r="B58" s="59" t="s">
        <v>93</v>
      </c>
      <c r="C58" s="63">
        <f t="shared" ref="C58:N58" si="49">C59+C95+C140+C179+C187+C200+C204+C214+C217+C220+C226</f>
        <v>28819088.099999998</v>
      </c>
      <c r="D58" s="63">
        <f t="shared" si="49"/>
        <v>3824950.3085805289</v>
      </c>
      <c r="E58" s="63">
        <f t="shared" si="49"/>
        <v>29765032.740000002</v>
      </c>
      <c r="F58" s="63">
        <f t="shared" si="49"/>
        <v>3950498.7378060916</v>
      </c>
      <c r="G58" s="63">
        <f t="shared" si="49"/>
        <v>21571947.980000004</v>
      </c>
      <c r="H58" s="63">
        <f t="shared" si="49"/>
        <v>30551654.170000002</v>
      </c>
      <c r="I58" s="63">
        <f t="shared" si="49"/>
        <v>23805596.579999998</v>
      </c>
      <c r="J58" s="63">
        <f t="shared" si="49"/>
        <v>29089777.895999998</v>
      </c>
      <c r="K58" s="63">
        <f t="shared" si="49"/>
        <v>31516347.43</v>
      </c>
      <c r="L58" s="63">
        <f t="shared" si="49"/>
        <v>4182938.1418806813</v>
      </c>
      <c r="M58" s="205">
        <f t="shared" si="49"/>
        <v>31733844</v>
      </c>
      <c r="N58" s="63">
        <f t="shared" si="49"/>
        <v>4211804.8974716309</v>
      </c>
      <c r="O58" s="50">
        <f>M58/E58</f>
        <v>1.0661451064810754</v>
      </c>
      <c r="P58" s="63">
        <f>P59+P95+P140+P179+P187+P200+P204+P214+P217+P220+P226</f>
        <v>33504502.739999998</v>
      </c>
      <c r="Q58" s="63">
        <f>Q59+Q95+Q140+Q179+Q187+Q200+Q204+Q214+Q217+Q220+Q226</f>
        <v>4452903.2769261403</v>
      </c>
      <c r="R58" s="50">
        <f>Q58/N58</f>
        <v>1.057243482384296</v>
      </c>
      <c r="S58" s="63">
        <f>S59+S95+S140+S179+S187+S200+S204+S214+S217+S220+S226</f>
        <v>33622744.739999995</v>
      </c>
      <c r="T58" s="63">
        <f>T59+T95+T140+T179+T187+T200+T204+T214+T217+T220+T226</f>
        <v>4762147.3485115143</v>
      </c>
      <c r="U58" s="50">
        <f>T58/Q58</f>
        <v>1.0694477405758624</v>
      </c>
      <c r="V58" s="268">
        <f>V59+V95+V140+V179+V187+V200+V204+V214+V217+V220+V226</f>
        <v>35880399.197360002</v>
      </c>
      <c r="W58" s="264"/>
    </row>
    <row r="59" spans="1:23" s="51" customFormat="1" thickBot="1" x14ac:dyDescent="0.25">
      <c r="A59" s="112" t="s">
        <v>246</v>
      </c>
      <c r="B59" s="148" t="s">
        <v>73</v>
      </c>
      <c r="C59" s="114">
        <f>SUM(C60:C94)</f>
        <v>3269689.8300000005</v>
      </c>
      <c r="D59" s="114">
        <f t="shared" ref="D59:L59" si="50">SUM(D60:D94)</f>
        <v>433962.4168823412</v>
      </c>
      <c r="E59" s="114">
        <f t="shared" si="50"/>
        <v>3977800</v>
      </c>
      <c r="F59" s="114">
        <f t="shared" si="50"/>
        <v>527944.78731169947</v>
      </c>
      <c r="G59" s="114">
        <f t="shared" si="50"/>
        <v>2583286.4700000002</v>
      </c>
      <c r="H59" s="114">
        <f t="shared" si="50"/>
        <v>4032800</v>
      </c>
      <c r="I59" s="114">
        <f t="shared" si="50"/>
        <v>2880827.1799999997</v>
      </c>
      <c r="J59" s="114">
        <f t="shared" si="50"/>
        <v>3456992.6160000004</v>
      </c>
      <c r="K59" s="114">
        <f t="shared" si="50"/>
        <v>3828800</v>
      </c>
      <c r="L59" s="114">
        <f t="shared" si="50"/>
        <v>508169.08885792014</v>
      </c>
      <c r="M59" s="215">
        <f>SUM(M60:M94)</f>
        <v>3686482.5599999996</v>
      </c>
      <c r="N59" s="114">
        <f t="shared" ref="N59" si="51">SUM(N60:N94)</f>
        <v>489280.31853474013</v>
      </c>
      <c r="O59" s="81">
        <f>M59/E59</f>
        <v>0.92676418120569148</v>
      </c>
      <c r="P59" s="115">
        <f>SUM(P60:P94)</f>
        <v>5131400</v>
      </c>
      <c r="Q59" s="287">
        <f>SUM(Q60:Q94)</f>
        <v>687145.39783661813</v>
      </c>
      <c r="R59" s="81">
        <f>Q59/N59</f>
        <v>1.4044002421647155</v>
      </c>
      <c r="S59" s="241">
        <f>SUM(S60:S94)</f>
        <v>5177297</v>
      </c>
      <c r="T59" s="287">
        <f>SUM(T60:T94)</f>
        <v>694915.98821355088</v>
      </c>
      <c r="U59" s="81">
        <f>T59/Q59</f>
        <v>1.0113085096711663</v>
      </c>
      <c r="V59" s="271">
        <f>SUM(V60:V94)</f>
        <v>5235844.5131950006</v>
      </c>
      <c r="W59" s="264"/>
    </row>
    <row r="60" spans="1:23" x14ac:dyDescent="0.2">
      <c r="A60" s="125">
        <v>1</v>
      </c>
      <c r="B60" s="149" t="s">
        <v>208</v>
      </c>
      <c r="C60" s="117">
        <v>32241.67</v>
      </c>
      <c r="D60" s="117">
        <f t="shared" ref="D60:D94" si="52">C60/7.5345</f>
        <v>4279.204990377596</v>
      </c>
      <c r="E60" s="150">
        <v>50000</v>
      </c>
      <c r="F60" s="88">
        <f t="shared" ref="F60:F94" si="53">E60/7.5345</f>
        <v>6636.1404207313026</v>
      </c>
      <c r="G60" s="151">
        <v>2342.69</v>
      </c>
      <c r="H60" s="88">
        <v>20000</v>
      </c>
      <c r="I60" s="64">
        <v>6125.2</v>
      </c>
      <c r="J60" s="88">
        <f t="shared" ref="J60:J94" si="54">I60/10*12</f>
        <v>7350.24</v>
      </c>
      <c r="K60" s="88">
        <v>20000</v>
      </c>
      <c r="L60" s="88">
        <f t="shared" ref="L60:L94" si="55">K60/7.5345</f>
        <v>2654.4561682925209</v>
      </c>
      <c r="M60" s="211">
        <v>6125.2</v>
      </c>
      <c r="N60" s="88">
        <f t="shared" ref="N60:N94" si="56">M60/7.5345</f>
        <v>812.95374610126748</v>
      </c>
      <c r="O60" s="91">
        <f>M60/E60</f>
        <v>0.122504</v>
      </c>
      <c r="P60" s="90">
        <v>40000</v>
      </c>
      <c r="Q60" s="286">
        <f t="shared" ref="Q60:T123" si="57">P60/7.5345</f>
        <v>5308.9123365850419</v>
      </c>
      <c r="R60" s="91">
        <f>Q60/N60</f>
        <v>6.5303990073793505</v>
      </c>
      <c r="S60" s="240">
        <f t="shared" ref="S60:S94" si="58">Q60*7.5345</f>
        <v>40000</v>
      </c>
      <c r="T60" s="286">
        <f t="shared" si="57"/>
        <v>5308.9123365850419</v>
      </c>
      <c r="U60" s="91">
        <f>T60/Q60</f>
        <v>1</v>
      </c>
      <c r="V60" s="270">
        <f t="shared" ref="V60:V94" si="59">T60*7.5345</f>
        <v>40000</v>
      </c>
      <c r="W60" s="266"/>
    </row>
    <row r="61" spans="1:23" x14ac:dyDescent="0.2">
      <c r="A61" s="92">
        <v>2</v>
      </c>
      <c r="B61" s="152" t="s">
        <v>181</v>
      </c>
      <c r="C61" s="102">
        <v>33000</v>
      </c>
      <c r="D61" s="102">
        <f t="shared" si="52"/>
        <v>4379.8526776826593</v>
      </c>
      <c r="E61" s="139">
        <v>40000</v>
      </c>
      <c r="F61" s="88">
        <f t="shared" si="53"/>
        <v>5308.9123365850419</v>
      </c>
      <c r="G61" s="153">
        <v>0</v>
      </c>
      <c r="H61" s="98">
        <v>35000</v>
      </c>
      <c r="I61" s="153">
        <v>0</v>
      </c>
      <c r="J61" s="98">
        <f t="shared" si="54"/>
        <v>0</v>
      </c>
      <c r="K61" s="98">
        <v>40000</v>
      </c>
      <c r="L61" s="88">
        <f t="shared" si="55"/>
        <v>5308.9123365850419</v>
      </c>
      <c r="M61" s="208">
        <v>40000</v>
      </c>
      <c r="N61" s="88">
        <f t="shared" si="56"/>
        <v>5308.9123365850419</v>
      </c>
      <c r="O61" s="91">
        <f>M61/E61</f>
        <v>1</v>
      </c>
      <c r="P61" s="100">
        <v>50000</v>
      </c>
      <c r="Q61" s="286">
        <f t="shared" si="57"/>
        <v>6636.1404207313026</v>
      </c>
      <c r="R61" s="91">
        <f>Q61/N61</f>
        <v>1.25</v>
      </c>
      <c r="S61" s="240">
        <f t="shared" si="58"/>
        <v>50000</v>
      </c>
      <c r="T61" s="286">
        <f t="shared" si="57"/>
        <v>6636.1404207313026</v>
      </c>
      <c r="U61" s="91">
        <f>T61/Q61</f>
        <v>1</v>
      </c>
      <c r="V61" s="270">
        <f t="shared" si="59"/>
        <v>50000</v>
      </c>
      <c r="W61" s="266"/>
    </row>
    <row r="62" spans="1:23" x14ac:dyDescent="0.2">
      <c r="A62" s="92">
        <v>3</v>
      </c>
      <c r="B62" s="152" t="s">
        <v>109</v>
      </c>
      <c r="C62" s="97">
        <v>5060.4799999999996</v>
      </c>
      <c r="D62" s="102">
        <f t="shared" si="52"/>
        <v>671.64111752604674</v>
      </c>
      <c r="E62" s="139">
        <v>10000</v>
      </c>
      <c r="F62" s="88">
        <f t="shared" si="53"/>
        <v>1327.2280841462605</v>
      </c>
      <c r="G62" s="153">
        <v>3257.74</v>
      </c>
      <c r="H62" s="98">
        <v>10000</v>
      </c>
      <c r="I62" s="64">
        <v>3286.54</v>
      </c>
      <c r="J62" s="98">
        <f t="shared" si="54"/>
        <v>3943.848</v>
      </c>
      <c r="K62" s="98">
        <v>5000</v>
      </c>
      <c r="L62" s="88">
        <f t="shared" si="55"/>
        <v>663.61404207313024</v>
      </c>
      <c r="M62" s="208">
        <v>4368.6899999999996</v>
      </c>
      <c r="N62" s="88">
        <f t="shared" si="56"/>
        <v>579.82480589289264</v>
      </c>
      <c r="O62" s="91">
        <f>M62/E62</f>
        <v>0.43686899999999995</v>
      </c>
      <c r="P62" s="100">
        <v>5000</v>
      </c>
      <c r="Q62" s="286">
        <f t="shared" si="57"/>
        <v>663.61404207313024</v>
      </c>
      <c r="R62" s="91">
        <f>Q62/N62</f>
        <v>1.1445078501793444</v>
      </c>
      <c r="S62" s="240">
        <f t="shared" si="58"/>
        <v>5000</v>
      </c>
      <c r="T62" s="286">
        <f t="shared" si="57"/>
        <v>663.61404207313024</v>
      </c>
      <c r="U62" s="91">
        <f>T62/Q62</f>
        <v>1</v>
      </c>
      <c r="V62" s="270">
        <f t="shared" si="59"/>
        <v>5000</v>
      </c>
      <c r="W62" s="266"/>
    </row>
    <row r="63" spans="1:23" x14ac:dyDescent="0.2">
      <c r="A63" s="92">
        <v>4</v>
      </c>
      <c r="B63" s="152" t="s">
        <v>183</v>
      </c>
      <c r="C63" s="102">
        <v>5367.2</v>
      </c>
      <c r="D63" s="102">
        <f t="shared" si="52"/>
        <v>712.34985732298094</v>
      </c>
      <c r="E63" s="139">
        <v>19000</v>
      </c>
      <c r="F63" s="88">
        <f t="shared" si="53"/>
        <v>2521.7333598778951</v>
      </c>
      <c r="G63" s="153">
        <v>0</v>
      </c>
      <c r="H63" s="98">
        <v>5000</v>
      </c>
      <c r="I63" s="153">
        <v>0</v>
      </c>
      <c r="J63" s="98">
        <f t="shared" si="54"/>
        <v>0</v>
      </c>
      <c r="K63" s="98">
        <v>0</v>
      </c>
      <c r="L63" s="88">
        <f t="shared" si="55"/>
        <v>0</v>
      </c>
      <c r="M63" s="208">
        <v>0</v>
      </c>
      <c r="N63" s="88">
        <f t="shared" si="56"/>
        <v>0</v>
      </c>
      <c r="O63" s="91">
        <v>0</v>
      </c>
      <c r="P63" s="100">
        <v>10000</v>
      </c>
      <c r="Q63" s="286">
        <f t="shared" si="57"/>
        <v>1327.2280841462605</v>
      </c>
      <c r="R63" s="91">
        <v>0</v>
      </c>
      <c r="S63" s="240">
        <f t="shared" si="58"/>
        <v>10000</v>
      </c>
      <c r="T63" s="286">
        <f t="shared" si="57"/>
        <v>1327.2280841462605</v>
      </c>
      <c r="U63" s="91">
        <v>0</v>
      </c>
      <c r="V63" s="270">
        <f t="shared" si="59"/>
        <v>10000</v>
      </c>
      <c r="W63" s="266"/>
    </row>
    <row r="64" spans="1:23" x14ac:dyDescent="0.2">
      <c r="A64" s="92">
        <v>5</v>
      </c>
      <c r="B64" s="152" t="s">
        <v>96</v>
      </c>
      <c r="C64" s="102">
        <v>12464.4</v>
      </c>
      <c r="D64" s="102">
        <f t="shared" si="52"/>
        <v>1654.3101732032649</v>
      </c>
      <c r="E64" s="139">
        <v>19800</v>
      </c>
      <c r="F64" s="88">
        <f t="shared" si="53"/>
        <v>2627.9116066095958</v>
      </c>
      <c r="G64" s="154">
        <v>14807.88</v>
      </c>
      <c r="H64" s="98">
        <v>19800</v>
      </c>
      <c r="I64" s="64">
        <v>16577.849999999999</v>
      </c>
      <c r="J64" s="98">
        <f t="shared" si="54"/>
        <v>19893.419999999998</v>
      </c>
      <c r="K64" s="98">
        <v>19800</v>
      </c>
      <c r="L64" s="88">
        <f t="shared" si="55"/>
        <v>2627.9116066095958</v>
      </c>
      <c r="M64" s="208">
        <v>17331.47</v>
      </c>
      <c r="N64" s="88">
        <f t="shared" si="56"/>
        <v>2300.2813723538388</v>
      </c>
      <c r="O64" s="91">
        <f t="shared" ref="O64:O82" si="60">M64/E64</f>
        <v>0.87532676767676776</v>
      </c>
      <c r="P64" s="100">
        <v>19800</v>
      </c>
      <c r="Q64" s="286">
        <f t="shared" si="57"/>
        <v>2627.9116066095958</v>
      </c>
      <c r="R64" s="91">
        <f t="shared" ref="R64:R82" si="61">Q64/N64</f>
        <v>1.1424305035868279</v>
      </c>
      <c r="S64" s="240">
        <f t="shared" si="58"/>
        <v>19800</v>
      </c>
      <c r="T64" s="286">
        <f t="shared" si="57"/>
        <v>2627.9116066095958</v>
      </c>
      <c r="U64" s="91">
        <f t="shared" ref="U64:U82" si="62">T64/Q64</f>
        <v>1</v>
      </c>
      <c r="V64" s="270">
        <f t="shared" si="59"/>
        <v>19800</v>
      </c>
      <c r="W64" s="266"/>
    </row>
    <row r="65" spans="1:23" x14ac:dyDescent="0.2">
      <c r="A65" s="92">
        <v>6</v>
      </c>
      <c r="B65" s="152" t="s">
        <v>177</v>
      </c>
      <c r="C65" s="97">
        <v>8003.03</v>
      </c>
      <c r="D65" s="102">
        <f t="shared" si="52"/>
        <v>1062.1846174265047</v>
      </c>
      <c r="E65" s="139">
        <v>18000</v>
      </c>
      <c r="F65" s="88">
        <f t="shared" si="53"/>
        <v>2389.0105514632687</v>
      </c>
      <c r="G65" s="154">
        <v>5818.94</v>
      </c>
      <c r="H65" s="98">
        <v>18000</v>
      </c>
      <c r="I65" s="64">
        <v>7274.94</v>
      </c>
      <c r="J65" s="98">
        <f t="shared" si="54"/>
        <v>8729.9279999999999</v>
      </c>
      <c r="K65" s="98">
        <v>10000</v>
      </c>
      <c r="L65" s="88">
        <f t="shared" si="55"/>
        <v>1327.2280841462605</v>
      </c>
      <c r="M65" s="208">
        <v>7418.94</v>
      </c>
      <c r="N65" s="88">
        <f t="shared" si="56"/>
        <v>984.66255225960572</v>
      </c>
      <c r="O65" s="91">
        <f t="shared" si="60"/>
        <v>0.41216333333333333</v>
      </c>
      <c r="P65" s="100">
        <v>15000</v>
      </c>
      <c r="Q65" s="286">
        <f t="shared" si="57"/>
        <v>1990.8421262193906</v>
      </c>
      <c r="R65" s="91">
        <f t="shared" si="61"/>
        <v>2.0218521783435368</v>
      </c>
      <c r="S65" s="240">
        <f t="shared" si="58"/>
        <v>15000</v>
      </c>
      <c r="T65" s="286">
        <f t="shared" si="57"/>
        <v>1990.8421262193906</v>
      </c>
      <c r="U65" s="91">
        <f t="shared" si="62"/>
        <v>1</v>
      </c>
      <c r="V65" s="270">
        <f t="shared" si="59"/>
        <v>15000</v>
      </c>
      <c r="W65" s="266"/>
    </row>
    <row r="66" spans="1:23" x14ac:dyDescent="0.2">
      <c r="A66" s="92">
        <v>7</v>
      </c>
      <c r="B66" s="152" t="s">
        <v>95</v>
      </c>
      <c r="C66" s="97">
        <v>106211.35</v>
      </c>
      <c r="D66" s="102">
        <f t="shared" si="52"/>
        <v>14096.668657508793</v>
      </c>
      <c r="E66" s="139">
        <v>99000</v>
      </c>
      <c r="F66" s="88">
        <f t="shared" si="53"/>
        <v>13139.558033047979</v>
      </c>
      <c r="G66" s="154">
        <v>100198.45</v>
      </c>
      <c r="H66" s="98">
        <v>250000</v>
      </c>
      <c r="I66" s="155">
        <v>128398.45</v>
      </c>
      <c r="J66" s="98">
        <f t="shared" si="54"/>
        <v>154078.13999999998</v>
      </c>
      <c r="K66" s="98">
        <v>196000</v>
      </c>
      <c r="L66" s="88">
        <f t="shared" si="55"/>
        <v>26013.670449266705</v>
      </c>
      <c r="M66" s="208">
        <v>134969.9</v>
      </c>
      <c r="N66" s="88">
        <f t="shared" si="56"/>
        <v>17913.584179441234</v>
      </c>
      <c r="O66" s="91">
        <f t="shared" si="60"/>
        <v>1.3633323232323231</v>
      </c>
      <c r="P66" s="100">
        <v>150000</v>
      </c>
      <c r="Q66" s="286">
        <v>26000</v>
      </c>
      <c r="R66" s="91">
        <f t="shared" si="61"/>
        <v>1.4514125001203975</v>
      </c>
      <c r="S66" s="240">
        <f t="shared" si="58"/>
        <v>195897</v>
      </c>
      <c r="T66" s="286">
        <v>26000</v>
      </c>
      <c r="U66" s="91">
        <f t="shared" si="62"/>
        <v>1</v>
      </c>
      <c r="V66" s="270">
        <f t="shared" si="59"/>
        <v>195897</v>
      </c>
      <c r="W66" s="266"/>
    </row>
    <row r="67" spans="1:23" x14ac:dyDescent="0.2">
      <c r="A67" s="92">
        <v>8</v>
      </c>
      <c r="B67" s="152" t="s">
        <v>214</v>
      </c>
      <c r="C67" s="102">
        <v>82334.149999999994</v>
      </c>
      <c r="D67" s="102">
        <f t="shared" si="52"/>
        <v>10927.619616431082</v>
      </c>
      <c r="E67" s="139">
        <v>95000</v>
      </c>
      <c r="F67" s="88">
        <f t="shared" si="53"/>
        <v>12608.666799389475</v>
      </c>
      <c r="G67" s="154">
        <v>26974.83</v>
      </c>
      <c r="H67" s="98">
        <v>45000</v>
      </c>
      <c r="I67" s="64">
        <v>29603.51</v>
      </c>
      <c r="J67" s="98">
        <f t="shared" si="54"/>
        <v>35524.212</v>
      </c>
      <c r="K67" s="98">
        <v>40000</v>
      </c>
      <c r="L67" s="88">
        <f t="shared" si="55"/>
        <v>5308.9123365850419</v>
      </c>
      <c r="M67" s="208">
        <v>38040.19</v>
      </c>
      <c r="N67" s="88">
        <f t="shared" si="56"/>
        <v>5048.8008494259739</v>
      </c>
      <c r="O67" s="91">
        <f t="shared" si="60"/>
        <v>0.40042305263157896</v>
      </c>
      <c r="P67" s="100">
        <v>50000</v>
      </c>
      <c r="Q67" s="286">
        <f t="shared" si="57"/>
        <v>6636.1404207313026</v>
      </c>
      <c r="R67" s="91">
        <f t="shared" si="61"/>
        <v>1.3143993234523803</v>
      </c>
      <c r="S67" s="240">
        <f t="shared" si="58"/>
        <v>50000</v>
      </c>
      <c r="T67" s="286">
        <f t="shared" si="57"/>
        <v>6636.1404207313026</v>
      </c>
      <c r="U67" s="91">
        <f t="shared" si="62"/>
        <v>1</v>
      </c>
      <c r="V67" s="270">
        <f t="shared" si="59"/>
        <v>50000</v>
      </c>
      <c r="W67" s="266"/>
    </row>
    <row r="68" spans="1:23" x14ac:dyDescent="0.2">
      <c r="A68" s="92">
        <v>9</v>
      </c>
      <c r="B68" s="152" t="s">
        <v>117</v>
      </c>
      <c r="C68" s="102">
        <v>68276.67</v>
      </c>
      <c r="D68" s="102">
        <f t="shared" si="52"/>
        <v>9061.8713915986464</v>
      </c>
      <c r="E68" s="139">
        <v>98000</v>
      </c>
      <c r="F68" s="88">
        <f t="shared" si="53"/>
        <v>13006.835224633352</v>
      </c>
      <c r="G68" s="153">
        <v>39552.79</v>
      </c>
      <c r="H68" s="98">
        <v>65000</v>
      </c>
      <c r="I68" s="64">
        <v>47901.62</v>
      </c>
      <c r="J68" s="98">
        <f t="shared" si="54"/>
        <v>57481.944000000003</v>
      </c>
      <c r="K68" s="98">
        <v>55000</v>
      </c>
      <c r="L68" s="88">
        <f t="shared" si="55"/>
        <v>7299.7544628044325</v>
      </c>
      <c r="M68" s="208">
        <v>59937.31</v>
      </c>
      <c r="N68" s="88">
        <f t="shared" si="56"/>
        <v>7955.0481120180493</v>
      </c>
      <c r="O68" s="91">
        <f t="shared" si="60"/>
        <v>0.61160520408163266</v>
      </c>
      <c r="P68" s="100">
        <v>55000</v>
      </c>
      <c r="Q68" s="286">
        <f t="shared" si="57"/>
        <v>7299.7544628044325</v>
      </c>
      <c r="R68" s="91">
        <f t="shared" si="61"/>
        <v>0.91762543230585425</v>
      </c>
      <c r="S68" s="240">
        <f t="shared" si="58"/>
        <v>55000</v>
      </c>
      <c r="T68" s="286">
        <f t="shared" si="57"/>
        <v>7299.7544628044325</v>
      </c>
      <c r="U68" s="91">
        <f t="shared" si="62"/>
        <v>1</v>
      </c>
      <c r="V68" s="270">
        <f t="shared" si="59"/>
        <v>55000</v>
      </c>
      <c r="W68" s="266"/>
    </row>
    <row r="69" spans="1:23" x14ac:dyDescent="0.2">
      <c r="A69" s="92">
        <v>10</v>
      </c>
      <c r="B69" s="152" t="s">
        <v>118</v>
      </c>
      <c r="C69" s="102">
        <v>32681.69</v>
      </c>
      <c r="D69" s="102">
        <f t="shared" si="52"/>
        <v>4337.6056805361995</v>
      </c>
      <c r="E69" s="139">
        <v>40000</v>
      </c>
      <c r="F69" s="88">
        <f t="shared" si="53"/>
        <v>5308.9123365850419</v>
      </c>
      <c r="G69" s="153">
        <v>280.25</v>
      </c>
      <c r="H69" s="98">
        <v>10000</v>
      </c>
      <c r="I69" s="64">
        <v>280.25</v>
      </c>
      <c r="J69" s="98">
        <f t="shared" si="54"/>
        <v>336.29999999999995</v>
      </c>
      <c r="K69" s="98">
        <v>5000</v>
      </c>
      <c r="L69" s="88">
        <f t="shared" si="55"/>
        <v>663.61404207313024</v>
      </c>
      <c r="M69" s="208">
        <v>280.25</v>
      </c>
      <c r="N69" s="88">
        <f t="shared" si="56"/>
        <v>37.195567058198947</v>
      </c>
      <c r="O69" s="91">
        <f t="shared" si="60"/>
        <v>7.0062500000000003E-3</v>
      </c>
      <c r="P69" s="100">
        <v>19000</v>
      </c>
      <c r="Q69" s="286">
        <f t="shared" si="57"/>
        <v>2521.7333598778951</v>
      </c>
      <c r="R69" s="91">
        <f t="shared" si="61"/>
        <v>67.79661016949153</v>
      </c>
      <c r="S69" s="240">
        <f t="shared" si="58"/>
        <v>19000</v>
      </c>
      <c r="T69" s="286">
        <f t="shared" si="57"/>
        <v>2521.7333598778951</v>
      </c>
      <c r="U69" s="91">
        <f t="shared" si="62"/>
        <v>1</v>
      </c>
      <c r="V69" s="270">
        <f t="shared" si="59"/>
        <v>19000</v>
      </c>
      <c r="W69" s="266"/>
    </row>
    <row r="70" spans="1:23" x14ac:dyDescent="0.2">
      <c r="A70" s="92">
        <v>11</v>
      </c>
      <c r="B70" s="152" t="s">
        <v>119</v>
      </c>
      <c r="C70" s="102">
        <v>35204.5</v>
      </c>
      <c r="D70" s="102">
        <f t="shared" si="52"/>
        <v>4672.4401088327022</v>
      </c>
      <c r="E70" s="139">
        <v>19000</v>
      </c>
      <c r="F70" s="88">
        <f t="shared" si="53"/>
        <v>2521.7333598778951</v>
      </c>
      <c r="G70" s="153">
        <v>32271</v>
      </c>
      <c r="H70" s="98">
        <v>40000</v>
      </c>
      <c r="I70" s="64">
        <v>32271</v>
      </c>
      <c r="J70" s="98">
        <f t="shared" si="54"/>
        <v>38725.199999999997</v>
      </c>
      <c r="K70" s="98">
        <v>40000</v>
      </c>
      <c r="L70" s="88">
        <f t="shared" si="55"/>
        <v>5308.9123365850419</v>
      </c>
      <c r="M70" s="208">
        <v>32271</v>
      </c>
      <c r="N70" s="88">
        <f t="shared" si="56"/>
        <v>4283.0977503483973</v>
      </c>
      <c r="O70" s="156">
        <f t="shared" si="60"/>
        <v>1.6984736842105264</v>
      </c>
      <c r="P70" s="100">
        <v>50000</v>
      </c>
      <c r="Q70" s="286">
        <f t="shared" si="57"/>
        <v>6636.1404207313026</v>
      </c>
      <c r="R70" s="156">
        <f t="shared" si="61"/>
        <v>1.5493786991416443</v>
      </c>
      <c r="S70" s="240">
        <f t="shared" si="58"/>
        <v>50000</v>
      </c>
      <c r="T70" s="286">
        <f t="shared" si="57"/>
        <v>6636.1404207313026</v>
      </c>
      <c r="U70" s="156">
        <f t="shared" si="62"/>
        <v>1</v>
      </c>
      <c r="V70" s="270">
        <f t="shared" si="59"/>
        <v>50000</v>
      </c>
      <c r="W70" s="266"/>
    </row>
    <row r="71" spans="1:23" x14ac:dyDescent="0.2">
      <c r="A71" s="92">
        <v>12</v>
      </c>
      <c r="B71" s="152" t="s">
        <v>108</v>
      </c>
      <c r="C71" s="102">
        <v>24530.75</v>
      </c>
      <c r="D71" s="102">
        <f t="shared" si="52"/>
        <v>3255.7900325170881</v>
      </c>
      <c r="E71" s="139">
        <v>40000</v>
      </c>
      <c r="F71" s="88">
        <f t="shared" si="53"/>
        <v>5308.9123365850419</v>
      </c>
      <c r="G71" s="153">
        <v>5934.22</v>
      </c>
      <c r="H71" s="98">
        <v>20000</v>
      </c>
      <c r="I71" s="64">
        <v>8160.22</v>
      </c>
      <c r="J71" s="98">
        <f t="shared" si="54"/>
        <v>9792.264000000001</v>
      </c>
      <c r="K71" s="98">
        <v>15000</v>
      </c>
      <c r="L71" s="88">
        <f t="shared" si="55"/>
        <v>1990.8421262193906</v>
      </c>
      <c r="M71" s="208">
        <v>8358.2199999999993</v>
      </c>
      <c r="N71" s="88">
        <f t="shared" si="56"/>
        <v>1109.3264317472956</v>
      </c>
      <c r="O71" s="91">
        <f t="shared" si="60"/>
        <v>0.20895549999999999</v>
      </c>
      <c r="P71" s="100">
        <v>15000</v>
      </c>
      <c r="Q71" s="286">
        <f t="shared" si="57"/>
        <v>1990.8421262193906</v>
      </c>
      <c r="R71" s="91">
        <f t="shared" si="61"/>
        <v>1.794640485653644</v>
      </c>
      <c r="S71" s="240">
        <f t="shared" si="58"/>
        <v>15000</v>
      </c>
      <c r="T71" s="286">
        <f t="shared" si="57"/>
        <v>1990.8421262193906</v>
      </c>
      <c r="U71" s="91">
        <f t="shared" si="62"/>
        <v>1</v>
      </c>
      <c r="V71" s="270">
        <f t="shared" si="59"/>
        <v>15000</v>
      </c>
      <c r="W71" s="266"/>
    </row>
    <row r="72" spans="1:23" x14ac:dyDescent="0.2">
      <c r="A72" s="92">
        <v>13</v>
      </c>
      <c r="B72" s="152" t="s">
        <v>107</v>
      </c>
      <c r="C72" s="102">
        <v>84012.29</v>
      </c>
      <c r="D72" s="102">
        <f t="shared" si="52"/>
        <v>11150.347070144002</v>
      </c>
      <c r="E72" s="139">
        <v>85000</v>
      </c>
      <c r="F72" s="88">
        <f t="shared" si="53"/>
        <v>11281.438715243214</v>
      </c>
      <c r="G72" s="154">
        <v>54604.47</v>
      </c>
      <c r="H72" s="98">
        <v>80000</v>
      </c>
      <c r="I72" s="64">
        <v>62689.1</v>
      </c>
      <c r="J72" s="98">
        <f t="shared" si="54"/>
        <v>75226.92</v>
      </c>
      <c r="K72" s="98">
        <v>80000</v>
      </c>
      <c r="L72" s="88">
        <f t="shared" si="55"/>
        <v>10617.824673170084</v>
      </c>
      <c r="M72" s="208">
        <v>71931.86</v>
      </c>
      <c r="N72" s="88">
        <f t="shared" si="56"/>
        <v>9546.9984736877032</v>
      </c>
      <c r="O72" s="91">
        <f t="shared" si="60"/>
        <v>0.84625717647058829</v>
      </c>
      <c r="P72" s="100">
        <v>90000</v>
      </c>
      <c r="Q72" s="286">
        <f t="shared" si="57"/>
        <v>11945.052757316344</v>
      </c>
      <c r="R72" s="91">
        <f t="shared" si="61"/>
        <v>1.2511841067365697</v>
      </c>
      <c r="S72" s="240">
        <f t="shared" si="58"/>
        <v>90000</v>
      </c>
      <c r="T72" s="286">
        <v>10841.34</v>
      </c>
      <c r="U72" s="91">
        <f t="shared" si="62"/>
        <v>0.9076008470000001</v>
      </c>
      <c r="V72" s="270">
        <f t="shared" si="59"/>
        <v>81684.076230000006</v>
      </c>
      <c r="W72" s="266"/>
    </row>
    <row r="73" spans="1:23" x14ac:dyDescent="0.2">
      <c r="A73" s="92">
        <v>14</v>
      </c>
      <c r="B73" s="152" t="s">
        <v>126</v>
      </c>
      <c r="C73" s="102">
        <v>78492.759999999995</v>
      </c>
      <c r="D73" s="102">
        <f t="shared" si="52"/>
        <v>10417.779547415223</v>
      </c>
      <c r="E73" s="139">
        <v>85000</v>
      </c>
      <c r="F73" s="88">
        <f t="shared" si="53"/>
        <v>11281.438715243214</v>
      </c>
      <c r="G73" s="154">
        <v>80356.86</v>
      </c>
      <c r="H73" s="98">
        <v>98000</v>
      </c>
      <c r="I73" s="64">
        <v>90282.06</v>
      </c>
      <c r="J73" s="98">
        <f t="shared" si="54"/>
        <v>108338.47200000001</v>
      </c>
      <c r="K73" s="98">
        <v>98000</v>
      </c>
      <c r="L73" s="88">
        <f t="shared" si="55"/>
        <v>13006.835224633352</v>
      </c>
      <c r="M73" s="208">
        <v>102801.54</v>
      </c>
      <c r="N73" s="88">
        <f t="shared" si="56"/>
        <v>13644.109098148516</v>
      </c>
      <c r="O73" s="91">
        <f t="shared" si="60"/>
        <v>1.209429882352941</v>
      </c>
      <c r="P73" s="100">
        <v>98000</v>
      </c>
      <c r="Q73" s="286">
        <f t="shared" si="57"/>
        <v>13006.835224633352</v>
      </c>
      <c r="R73" s="91">
        <f t="shared" si="61"/>
        <v>0.95329311214598533</v>
      </c>
      <c r="S73" s="240">
        <f t="shared" si="58"/>
        <v>98000</v>
      </c>
      <c r="T73" s="286">
        <f t="shared" si="57"/>
        <v>13006.835224633352</v>
      </c>
      <c r="U73" s="91">
        <f t="shared" si="62"/>
        <v>1</v>
      </c>
      <c r="V73" s="270">
        <f t="shared" si="59"/>
        <v>98000</v>
      </c>
      <c r="W73" s="266"/>
    </row>
    <row r="74" spans="1:23" x14ac:dyDescent="0.2">
      <c r="A74" s="92">
        <v>15</v>
      </c>
      <c r="B74" s="152" t="s">
        <v>127</v>
      </c>
      <c r="C74" s="102">
        <v>16664.05</v>
      </c>
      <c r="D74" s="102">
        <f t="shared" si="52"/>
        <v>2211.6995155617492</v>
      </c>
      <c r="E74" s="139">
        <v>25000</v>
      </c>
      <c r="F74" s="88">
        <f t="shared" si="53"/>
        <v>3318.0702103656513</v>
      </c>
      <c r="G74" s="154">
        <v>31738.61</v>
      </c>
      <c r="H74" s="98">
        <v>50000</v>
      </c>
      <c r="I74" s="64">
        <v>41935.58</v>
      </c>
      <c r="J74" s="98">
        <f t="shared" si="54"/>
        <v>50322.695999999996</v>
      </c>
      <c r="K74" s="98">
        <v>50000</v>
      </c>
      <c r="L74" s="88">
        <f t="shared" si="55"/>
        <v>6636.1404207313026</v>
      </c>
      <c r="M74" s="208">
        <v>55190.720000000001</v>
      </c>
      <c r="N74" s="88">
        <f t="shared" si="56"/>
        <v>7325.0673568252705</v>
      </c>
      <c r="O74" s="91">
        <f t="shared" si="60"/>
        <v>2.2076288000000002</v>
      </c>
      <c r="P74" s="100">
        <v>90000</v>
      </c>
      <c r="Q74" s="286">
        <f t="shared" si="57"/>
        <v>11945.052757316344</v>
      </c>
      <c r="R74" s="91">
        <f t="shared" si="61"/>
        <v>1.6307089307767682</v>
      </c>
      <c r="S74" s="240">
        <f t="shared" si="58"/>
        <v>90000</v>
      </c>
      <c r="T74" s="286">
        <v>13000</v>
      </c>
      <c r="U74" s="91">
        <f t="shared" si="62"/>
        <v>1.0883166666666668</v>
      </c>
      <c r="V74" s="270">
        <f t="shared" si="59"/>
        <v>97948.5</v>
      </c>
      <c r="W74" s="265" t="s">
        <v>333</v>
      </c>
    </row>
    <row r="75" spans="1:23" x14ac:dyDescent="0.2">
      <c r="A75" s="92">
        <v>16</v>
      </c>
      <c r="B75" s="152" t="s">
        <v>176</v>
      </c>
      <c r="C75" s="102">
        <v>6376.38</v>
      </c>
      <c r="D75" s="102">
        <f t="shared" si="52"/>
        <v>846.29106111885324</v>
      </c>
      <c r="E75" s="139">
        <v>10000</v>
      </c>
      <c r="F75" s="88">
        <f t="shared" si="53"/>
        <v>1327.2280841462605</v>
      </c>
      <c r="G75" s="154">
        <v>4157.5200000000004</v>
      </c>
      <c r="H75" s="98">
        <v>10000</v>
      </c>
      <c r="I75" s="64">
        <v>4157.5200000000004</v>
      </c>
      <c r="J75" s="98">
        <f t="shared" si="54"/>
        <v>4989.0240000000013</v>
      </c>
      <c r="K75" s="98">
        <v>5000</v>
      </c>
      <c r="L75" s="88">
        <f t="shared" si="55"/>
        <v>663.61404207313024</v>
      </c>
      <c r="M75" s="208">
        <v>4314.57</v>
      </c>
      <c r="N75" s="88">
        <f t="shared" si="56"/>
        <v>572.64184750149309</v>
      </c>
      <c r="O75" s="91">
        <f t="shared" si="60"/>
        <v>0.43145699999999998</v>
      </c>
      <c r="P75" s="100">
        <v>5000</v>
      </c>
      <c r="Q75" s="286">
        <f t="shared" si="57"/>
        <v>663.61404207313024</v>
      </c>
      <c r="R75" s="91">
        <f t="shared" si="61"/>
        <v>1.1588640351182158</v>
      </c>
      <c r="S75" s="240">
        <f t="shared" si="58"/>
        <v>5000</v>
      </c>
      <c r="T75" s="286">
        <f t="shared" si="57"/>
        <v>663.61404207313024</v>
      </c>
      <c r="U75" s="91">
        <f t="shared" si="62"/>
        <v>1</v>
      </c>
      <c r="V75" s="270">
        <f t="shared" si="59"/>
        <v>5000</v>
      </c>
      <c r="W75" s="266"/>
    </row>
    <row r="76" spans="1:23" x14ac:dyDescent="0.2">
      <c r="A76" s="92">
        <v>17</v>
      </c>
      <c r="B76" s="152" t="s">
        <v>120</v>
      </c>
      <c r="C76" s="102">
        <v>77291.89</v>
      </c>
      <c r="D76" s="102">
        <f t="shared" si="52"/>
        <v>10258.396708474351</v>
      </c>
      <c r="E76" s="139">
        <v>99000</v>
      </c>
      <c r="F76" s="88">
        <f t="shared" si="53"/>
        <v>13139.558033047979</v>
      </c>
      <c r="G76" s="154">
        <v>66534.77</v>
      </c>
      <c r="H76" s="98">
        <v>99000</v>
      </c>
      <c r="I76" s="64">
        <v>70795.41</v>
      </c>
      <c r="J76" s="98">
        <f t="shared" si="54"/>
        <v>84954.491999999998</v>
      </c>
      <c r="K76" s="98">
        <v>90000</v>
      </c>
      <c r="L76" s="88">
        <f t="shared" si="55"/>
        <v>11945.052757316344</v>
      </c>
      <c r="M76" s="208">
        <v>84223.27</v>
      </c>
      <c r="N76" s="88">
        <f t="shared" si="56"/>
        <v>11178.348928263322</v>
      </c>
      <c r="O76" s="91">
        <f t="shared" si="60"/>
        <v>0.850740101010101</v>
      </c>
      <c r="P76" s="100">
        <v>90000</v>
      </c>
      <c r="Q76" s="286">
        <f t="shared" si="57"/>
        <v>11945.052757316344</v>
      </c>
      <c r="R76" s="91">
        <f t="shared" si="61"/>
        <v>1.0685882891984602</v>
      </c>
      <c r="S76" s="240">
        <f t="shared" si="58"/>
        <v>90000</v>
      </c>
      <c r="T76" s="286">
        <f t="shared" si="57"/>
        <v>11945.052757316344</v>
      </c>
      <c r="U76" s="91">
        <f t="shared" si="62"/>
        <v>1</v>
      </c>
      <c r="V76" s="270">
        <f t="shared" si="59"/>
        <v>90000</v>
      </c>
      <c r="W76" s="266"/>
    </row>
    <row r="77" spans="1:23" x14ac:dyDescent="0.2">
      <c r="A77" s="92">
        <v>18</v>
      </c>
      <c r="B77" s="152" t="s">
        <v>121</v>
      </c>
      <c r="C77" s="102">
        <v>30298.639999999999</v>
      </c>
      <c r="D77" s="102">
        <f t="shared" si="52"/>
        <v>4021.320591943725</v>
      </c>
      <c r="E77" s="139">
        <v>45000</v>
      </c>
      <c r="F77" s="88">
        <f t="shared" si="53"/>
        <v>5972.5263786581718</v>
      </c>
      <c r="G77" s="154">
        <v>7359.63</v>
      </c>
      <c r="H77" s="98">
        <v>35000</v>
      </c>
      <c r="I77" s="64">
        <v>8248.6299999999992</v>
      </c>
      <c r="J77" s="98">
        <f t="shared" si="54"/>
        <v>9898.3559999999998</v>
      </c>
      <c r="K77" s="98">
        <v>10000</v>
      </c>
      <c r="L77" s="88">
        <f t="shared" si="55"/>
        <v>1327.2280841462605</v>
      </c>
      <c r="M77" s="208">
        <v>35137.949999999997</v>
      </c>
      <c r="N77" s="88">
        <f t="shared" si="56"/>
        <v>4663.6074059327093</v>
      </c>
      <c r="O77" s="91">
        <f t="shared" si="60"/>
        <v>0.78084333333333322</v>
      </c>
      <c r="P77" s="100">
        <v>35000</v>
      </c>
      <c r="Q77" s="286">
        <f t="shared" si="57"/>
        <v>4645.298294511912</v>
      </c>
      <c r="R77" s="91">
        <f t="shared" si="61"/>
        <v>0.99607404529860177</v>
      </c>
      <c r="S77" s="240">
        <f t="shared" si="58"/>
        <v>35000</v>
      </c>
      <c r="T77" s="286">
        <v>5000</v>
      </c>
      <c r="U77" s="91">
        <f t="shared" si="62"/>
        <v>1.0763571428571428</v>
      </c>
      <c r="V77" s="270">
        <f t="shared" si="59"/>
        <v>37672.5</v>
      </c>
      <c r="W77" s="266"/>
    </row>
    <row r="78" spans="1:23" x14ac:dyDescent="0.2">
      <c r="A78" s="92">
        <v>19</v>
      </c>
      <c r="B78" s="152" t="s">
        <v>179</v>
      </c>
      <c r="C78" s="102">
        <v>85893.63</v>
      </c>
      <c r="D78" s="102">
        <f t="shared" si="52"/>
        <v>11400.043798526776</v>
      </c>
      <c r="E78" s="139">
        <v>98000</v>
      </c>
      <c r="F78" s="88">
        <f t="shared" si="53"/>
        <v>13006.835224633352</v>
      </c>
      <c r="G78" s="154">
        <v>93042.79</v>
      </c>
      <c r="H78" s="98">
        <v>99000</v>
      </c>
      <c r="I78" s="64">
        <v>96808.05</v>
      </c>
      <c r="J78" s="98">
        <f t="shared" si="54"/>
        <v>116169.66</v>
      </c>
      <c r="K78" s="98">
        <v>120000</v>
      </c>
      <c r="L78" s="88">
        <f t="shared" si="55"/>
        <v>15926.737009755125</v>
      </c>
      <c r="M78" s="208">
        <v>113587.22</v>
      </c>
      <c r="N78" s="88">
        <f t="shared" si="56"/>
        <v>15075.61483840998</v>
      </c>
      <c r="O78" s="91">
        <f t="shared" si="60"/>
        <v>1.1590532653061225</v>
      </c>
      <c r="P78" s="100">
        <v>120000</v>
      </c>
      <c r="Q78" s="286">
        <f t="shared" si="57"/>
        <v>15926.737009755125</v>
      </c>
      <c r="R78" s="91">
        <f t="shared" si="61"/>
        <v>1.0564568795679654</v>
      </c>
      <c r="S78" s="240">
        <f t="shared" si="58"/>
        <v>120000</v>
      </c>
      <c r="T78" s="286">
        <v>16200</v>
      </c>
      <c r="U78" s="91">
        <f t="shared" si="62"/>
        <v>1.0171575000000002</v>
      </c>
      <c r="V78" s="270">
        <f t="shared" si="59"/>
        <v>122058.90000000001</v>
      </c>
      <c r="W78" s="266"/>
    </row>
    <row r="79" spans="1:23" x14ac:dyDescent="0.2">
      <c r="A79" s="92">
        <v>20</v>
      </c>
      <c r="B79" s="152" t="s">
        <v>129</v>
      </c>
      <c r="C79" s="102">
        <v>15147.4</v>
      </c>
      <c r="D79" s="102">
        <f t="shared" si="52"/>
        <v>2010.4054681797065</v>
      </c>
      <c r="E79" s="139">
        <v>5000</v>
      </c>
      <c r="F79" s="88">
        <f t="shared" si="53"/>
        <v>663.61404207313024</v>
      </c>
      <c r="G79" s="153">
        <v>8369.2000000000007</v>
      </c>
      <c r="H79" s="98">
        <v>15000</v>
      </c>
      <c r="I79" s="64">
        <v>8369.2000000000007</v>
      </c>
      <c r="J79" s="98">
        <f t="shared" si="54"/>
        <v>10043.040000000001</v>
      </c>
      <c r="K79" s="98">
        <v>15000</v>
      </c>
      <c r="L79" s="88">
        <f t="shared" si="55"/>
        <v>1990.8421262193906</v>
      </c>
      <c r="M79" s="208">
        <v>20314.04</v>
      </c>
      <c r="N79" s="88">
        <f t="shared" si="56"/>
        <v>2696.1364390470503</v>
      </c>
      <c r="O79" s="91">
        <f t="shared" si="60"/>
        <v>4.0628080000000004</v>
      </c>
      <c r="P79" s="100">
        <v>15000</v>
      </c>
      <c r="Q79" s="286">
        <f t="shared" si="57"/>
        <v>1990.8421262193906</v>
      </c>
      <c r="R79" s="91">
        <f t="shared" si="61"/>
        <v>0.7384055559603111</v>
      </c>
      <c r="S79" s="240">
        <f t="shared" si="58"/>
        <v>15000</v>
      </c>
      <c r="T79" s="286">
        <f t="shared" si="57"/>
        <v>1990.8421262193906</v>
      </c>
      <c r="U79" s="91">
        <f t="shared" si="62"/>
        <v>1</v>
      </c>
      <c r="V79" s="270">
        <f t="shared" si="59"/>
        <v>15000</v>
      </c>
      <c r="W79" s="266"/>
    </row>
    <row r="80" spans="1:23" x14ac:dyDescent="0.2">
      <c r="A80" s="92">
        <v>21</v>
      </c>
      <c r="B80" s="152" t="s">
        <v>50</v>
      </c>
      <c r="C80" s="102">
        <v>10406.67</v>
      </c>
      <c r="D80" s="102">
        <f t="shared" si="52"/>
        <v>1381.2024686442364</v>
      </c>
      <c r="E80" s="139">
        <v>10000</v>
      </c>
      <c r="F80" s="88">
        <f t="shared" si="53"/>
        <v>1327.2280841462605</v>
      </c>
      <c r="G80" s="154">
        <v>3868.8</v>
      </c>
      <c r="H80" s="98">
        <v>10000</v>
      </c>
      <c r="I80" s="64">
        <v>7878</v>
      </c>
      <c r="J80" s="98">
        <f t="shared" si="54"/>
        <v>9453.5999999999985</v>
      </c>
      <c r="K80" s="98">
        <v>10000</v>
      </c>
      <c r="L80" s="88">
        <f t="shared" si="55"/>
        <v>1327.2280841462605</v>
      </c>
      <c r="M80" s="208">
        <v>8209.84</v>
      </c>
      <c r="N80" s="88">
        <f t="shared" si="56"/>
        <v>1089.6330214347336</v>
      </c>
      <c r="O80" s="91">
        <f t="shared" si="60"/>
        <v>0.82098400000000005</v>
      </c>
      <c r="P80" s="100">
        <v>10000</v>
      </c>
      <c r="Q80" s="286">
        <f t="shared" si="57"/>
        <v>1327.2280841462605</v>
      </c>
      <c r="R80" s="91">
        <f t="shared" si="61"/>
        <v>1.2180505344805745</v>
      </c>
      <c r="S80" s="240">
        <f t="shared" si="58"/>
        <v>10000</v>
      </c>
      <c r="T80" s="286">
        <f t="shared" si="57"/>
        <v>1327.2280841462605</v>
      </c>
      <c r="U80" s="91">
        <f t="shared" si="62"/>
        <v>1</v>
      </c>
      <c r="V80" s="270">
        <f t="shared" si="59"/>
        <v>10000</v>
      </c>
      <c r="W80" s="266"/>
    </row>
    <row r="81" spans="1:23" x14ac:dyDescent="0.2">
      <c r="A81" s="92">
        <v>22</v>
      </c>
      <c r="B81" s="152" t="s">
        <v>213</v>
      </c>
      <c r="C81" s="102">
        <v>21045</v>
      </c>
      <c r="D81" s="102">
        <f t="shared" si="52"/>
        <v>2793.151503085805</v>
      </c>
      <c r="E81" s="139">
        <v>25000</v>
      </c>
      <c r="F81" s="88">
        <f t="shared" si="53"/>
        <v>3318.0702103656513</v>
      </c>
      <c r="G81" s="153">
        <v>13455</v>
      </c>
      <c r="H81" s="98">
        <v>25000</v>
      </c>
      <c r="I81" s="64">
        <v>13455</v>
      </c>
      <c r="J81" s="98">
        <f t="shared" si="54"/>
        <v>16146</v>
      </c>
      <c r="K81" s="98">
        <v>25000</v>
      </c>
      <c r="L81" s="88">
        <f t="shared" si="55"/>
        <v>3318.0702103656513</v>
      </c>
      <c r="M81" s="208">
        <v>13455</v>
      </c>
      <c r="N81" s="88">
        <f t="shared" si="56"/>
        <v>1785.7853872187934</v>
      </c>
      <c r="O81" s="91">
        <f t="shared" si="60"/>
        <v>0.53820000000000001</v>
      </c>
      <c r="P81" s="100">
        <v>19800</v>
      </c>
      <c r="Q81" s="286">
        <f t="shared" si="57"/>
        <v>2627.9116066095958</v>
      </c>
      <c r="R81" s="91">
        <f t="shared" si="61"/>
        <v>1.4715719063545152</v>
      </c>
      <c r="S81" s="240">
        <f t="shared" si="58"/>
        <v>19800</v>
      </c>
      <c r="T81" s="286">
        <f t="shared" si="57"/>
        <v>2627.9116066095958</v>
      </c>
      <c r="U81" s="91">
        <f t="shared" si="62"/>
        <v>1</v>
      </c>
      <c r="V81" s="270">
        <f t="shared" si="59"/>
        <v>19800</v>
      </c>
      <c r="W81" s="266"/>
    </row>
    <row r="82" spans="1:23" x14ac:dyDescent="0.2">
      <c r="A82" s="92">
        <v>23</v>
      </c>
      <c r="B82" s="152" t="s">
        <v>212</v>
      </c>
      <c r="C82" s="102">
        <v>8594</v>
      </c>
      <c r="D82" s="102">
        <f t="shared" si="52"/>
        <v>1140.6198155152963</v>
      </c>
      <c r="E82" s="139">
        <v>10000</v>
      </c>
      <c r="F82" s="88">
        <f t="shared" si="53"/>
        <v>1327.2280841462605</v>
      </c>
      <c r="G82" s="153">
        <v>29225</v>
      </c>
      <c r="H82" s="98">
        <v>30000</v>
      </c>
      <c r="I82" s="64">
        <v>38800</v>
      </c>
      <c r="J82" s="98">
        <f t="shared" si="54"/>
        <v>46560</v>
      </c>
      <c r="K82" s="98">
        <v>50000</v>
      </c>
      <c r="L82" s="88">
        <f t="shared" si="55"/>
        <v>6636.1404207313026</v>
      </c>
      <c r="M82" s="208">
        <v>53628</v>
      </c>
      <c r="N82" s="88">
        <f t="shared" si="56"/>
        <v>7117.6587696595652</v>
      </c>
      <c r="O82" s="91">
        <f t="shared" si="60"/>
        <v>5.3628</v>
      </c>
      <c r="P82" s="100">
        <v>19800</v>
      </c>
      <c r="Q82" s="286">
        <f t="shared" si="57"/>
        <v>2627.9116066095958</v>
      </c>
      <c r="R82" s="91">
        <f t="shared" si="61"/>
        <v>0.36921011411948984</v>
      </c>
      <c r="S82" s="240">
        <f t="shared" si="58"/>
        <v>19800</v>
      </c>
      <c r="T82" s="286">
        <v>3000</v>
      </c>
      <c r="U82" s="91">
        <f t="shared" si="62"/>
        <v>1.1415909090909091</v>
      </c>
      <c r="V82" s="270">
        <f t="shared" si="59"/>
        <v>22603.5</v>
      </c>
      <c r="W82" s="266"/>
    </row>
    <row r="83" spans="1:23" ht="12" hidden="1" customHeight="1" x14ac:dyDescent="0.2">
      <c r="A83" s="92">
        <v>24</v>
      </c>
      <c r="B83" s="152" t="s">
        <v>211</v>
      </c>
      <c r="C83" s="102">
        <v>0</v>
      </c>
      <c r="D83" s="102">
        <f t="shared" si="52"/>
        <v>0</v>
      </c>
      <c r="E83" s="139">
        <v>19000</v>
      </c>
      <c r="F83" s="88">
        <f t="shared" si="53"/>
        <v>2521.7333598778951</v>
      </c>
      <c r="G83" s="153"/>
      <c r="H83" s="98"/>
      <c r="I83" s="153"/>
      <c r="J83" s="98">
        <f t="shared" si="54"/>
        <v>0</v>
      </c>
      <c r="K83" s="98"/>
      <c r="L83" s="88">
        <f t="shared" si="55"/>
        <v>0</v>
      </c>
      <c r="M83" s="208"/>
      <c r="N83" s="88">
        <f t="shared" si="56"/>
        <v>0</v>
      </c>
      <c r="O83" s="91">
        <v>0</v>
      </c>
      <c r="P83" s="100">
        <v>0</v>
      </c>
      <c r="Q83" s="286">
        <f t="shared" si="57"/>
        <v>0</v>
      </c>
      <c r="R83" s="91">
        <v>0</v>
      </c>
      <c r="S83" s="240">
        <f t="shared" si="58"/>
        <v>0</v>
      </c>
      <c r="T83" s="286">
        <f t="shared" si="57"/>
        <v>0</v>
      </c>
      <c r="U83" s="91">
        <v>0</v>
      </c>
      <c r="V83" s="270">
        <f t="shared" si="59"/>
        <v>0</v>
      </c>
      <c r="W83" s="266"/>
    </row>
    <row r="84" spans="1:23" x14ac:dyDescent="0.2">
      <c r="A84" s="92">
        <v>25</v>
      </c>
      <c r="B84" s="152" t="s">
        <v>141</v>
      </c>
      <c r="C84" s="102">
        <v>7087.2</v>
      </c>
      <c r="D84" s="102">
        <f t="shared" si="52"/>
        <v>940.63308779613772</v>
      </c>
      <c r="E84" s="139">
        <v>10000</v>
      </c>
      <c r="F84" s="88">
        <f t="shared" si="53"/>
        <v>1327.2280841462605</v>
      </c>
      <c r="G84" s="154">
        <v>2053</v>
      </c>
      <c r="H84" s="98">
        <v>19000</v>
      </c>
      <c r="I84" s="64">
        <v>2053.6</v>
      </c>
      <c r="J84" s="98">
        <f t="shared" si="54"/>
        <v>2464.3199999999997</v>
      </c>
      <c r="K84" s="98">
        <v>10000</v>
      </c>
      <c r="L84" s="88">
        <f t="shared" si="55"/>
        <v>1327.2280841462605</v>
      </c>
      <c r="M84" s="208">
        <v>2382.33</v>
      </c>
      <c r="N84" s="88">
        <f t="shared" si="56"/>
        <v>316.18952817041605</v>
      </c>
      <c r="O84" s="91">
        <f t="shared" ref="O84:O108" si="63">M84/E84</f>
        <v>0.238233</v>
      </c>
      <c r="P84" s="100">
        <v>15000</v>
      </c>
      <c r="Q84" s="286">
        <f t="shared" si="57"/>
        <v>1990.8421262193906</v>
      </c>
      <c r="R84" s="91">
        <f t="shared" ref="R84:R108" si="64">Q84/N84</f>
        <v>6.2963569278815275</v>
      </c>
      <c r="S84" s="240">
        <f t="shared" si="58"/>
        <v>15000</v>
      </c>
      <c r="T84" s="286">
        <f t="shared" si="57"/>
        <v>1990.8421262193906</v>
      </c>
      <c r="U84" s="91">
        <f t="shared" ref="U84:U108" si="65">T84/Q84</f>
        <v>1</v>
      </c>
      <c r="V84" s="270">
        <f t="shared" si="59"/>
        <v>15000</v>
      </c>
      <c r="W84" s="266"/>
    </row>
    <row r="85" spans="1:23" x14ac:dyDescent="0.2">
      <c r="A85" s="92">
        <v>25</v>
      </c>
      <c r="B85" s="152" t="s">
        <v>122</v>
      </c>
      <c r="C85" s="102">
        <v>197286.36</v>
      </c>
      <c r="D85" s="102">
        <f t="shared" si="52"/>
        <v>26184.399761098943</v>
      </c>
      <c r="E85" s="139">
        <v>250000</v>
      </c>
      <c r="F85" s="88">
        <f t="shared" si="53"/>
        <v>33180.702103656513</v>
      </c>
      <c r="G85" s="153">
        <v>0</v>
      </c>
      <c r="H85" s="98">
        <v>220000</v>
      </c>
      <c r="I85" s="153">
        <v>0</v>
      </c>
      <c r="J85" s="98">
        <f t="shared" si="54"/>
        <v>0</v>
      </c>
      <c r="K85" s="98">
        <v>220000</v>
      </c>
      <c r="L85" s="88">
        <f t="shared" si="55"/>
        <v>29199.01785121773</v>
      </c>
      <c r="M85" s="208">
        <v>221125.04</v>
      </c>
      <c r="N85" s="88">
        <f t="shared" si="56"/>
        <v>29348.336319596521</v>
      </c>
      <c r="O85" s="91">
        <f t="shared" si="63"/>
        <v>0.88450015999999998</v>
      </c>
      <c r="P85" s="100">
        <v>250000</v>
      </c>
      <c r="Q85" s="286">
        <f t="shared" si="57"/>
        <v>33180.702103656513</v>
      </c>
      <c r="R85" s="91">
        <f t="shared" si="64"/>
        <v>1.1305820453441184</v>
      </c>
      <c r="S85" s="240">
        <f t="shared" si="58"/>
        <v>250000</v>
      </c>
      <c r="T85" s="286">
        <v>40000</v>
      </c>
      <c r="U85" s="91">
        <f t="shared" si="65"/>
        <v>1.2055199999999999</v>
      </c>
      <c r="V85" s="270">
        <f t="shared" si="59"/>
        <v>301380</v>
      </c>
      <c r="W85" s="265" t="s">
        <v>334</v>
      </c>
    </row>
    <row r="86" spans="1:23" x14ac:dyDescent="0.2">
      <c r="A86" s="92">
        <v>26</v>
      </c>
      <c r="B86" s="152" t="s">
        <v>128</v>
      </c>
      <c r="C86" s="102">
        <v>72567.520000000004</v>
      </c>
      <c r="D86" s="102">
        <f t="shared" si="52"/>
        <v>9631.3650540845447</v>
      </c>
      <c r="E86" s="139">
        <v>40000</v>
      </c>
      <c r="F86" s="88">
        <f t="shared" si="53"/>
        <v>5308.9123365850419</v>
      </c>
      <c r="G86" s="153">
        <v>0</v>
      </c>
      <c r="H86" s="98">
        <v>60000</v>
      </c>
      <c r="I86" s="153">
        <v>0</v>
      </c>
      <c r="J86" s="98">
        <f t="shared" si="54"/>
        <v>0</v>
      </c>
      <c r="K86" s="98">
        <v>60000</v>
      </c>
      <c r="L86" s="88">
        <f t="shared" si="55"/>
        <v>7963.3685048775624</v>
      </c>
      <c r="M86" s="208">
        <v>25184.27</v>
      </c>
      <c r="N86" s="88">
        <f t="shared" si="56"/>
        <v>3342.5270422722142</v>
      </c>
      <c r="O86" s="91">
        <f t="shared" si="63"/>
        <v>0.62960674999999999</v>
      </c>
      <c r="P86" s="100">
        <v>60000</v>
      </c>
      <c r="Q86" s="286">
        <f t="shared" si="57"/>
        <v>7963.3685048775624</v>
      </c>
      <c r="R86" s="91">
        <f t="shared" si="64"/>
        <v>2.3824395148241342</v>
      </c>
      <c r="S86" s="240">
        <f t="shared" si="58"/>
        <v>60000</v>
      </c>
      <c r="T86" s="286">
        <f t="shared" si="57"/>
        <v>7963.3685048775624</v>
      </c>
      <c r="U86" s="91">
        <f t="shared" si="65"/>
        <v>1</v>
      </c>
      <c r="V86" s="270">
        <f t="shared" si="59"/>
        <v>60000</v>
      </c>
      <c r="W86" s="266"/>
    </row>
    <row r="87" spans="1:23" x14ac:dyDescent="0.2">
      <c r="A87" s="92">
        <v>27</v>
      </c>
      <c r="B87" s="152" t="s">
        <v>106</v>
      </c>
      <c r="C87" s="102">
        <v>26006.87</v>
      </c>
      <c r="D87" s="102">
        <f t="shared" si="52"/>
        <v>3451.7048244740854</v>
      </c>
      <c r="E87" s="139">
        <v>30000</v>
      </c>
      <c r="F87" s="88">
        <f t="shared" si="53"/>
        <v>3981.6842524387812</v>
      </c>
      <c r="G87" s="154">
        <v>24880.080000000002</v>
      </c>
      <c r="H87" s="98">
        <v>40000</v>
      </c>
      <c r="I87" s="64">
        <v>26413.88</v>
      </c>
      <c r="J87" s="98">
        <f t="shared" si="54"/>
        <v>31696.655999999999</v>
      </c>
      <c r="K87" s="98">
        <v>35000</v>
      </c>
      <c r="L87" s="88">
        <f t="shared" si="55"/>
        <v>4645.298294511912</v>
      </c>
      <c r="M87" s="208">
        <v>32896.04</v>
      </c>
      <c r="N87" s="88">
        <f t="shared" si="56"/>
        <v>4366.0548145198754</v>
      </c>
      <c r="O87" s="91">
        <f t="shared" si="63"/>
        <v>1.0965346666666667</v>
      </c>
      <c r="P87" s="100">
        <v>40000</v>
      </c>
      <c r="Q87" s="286">
        <f t="shared" si="57"/>
        <v>5308.9123365850419</v>
      </c>
      <c r="R87" s="91">
        <f t="shared" si="64"/>
        <v>1.2159518288523481</v>
      </c>
      <c r="S87" s="240">
        <f t="shared" si="58"/>
        <v>40000</v>
      </c>
      <c r="T87" s="286">
        <f t="shared" si="57"/>
        <v>5308.9123365850419</v>
      </c>
      <c r="U87" s="91">
        <f t="shared" si="65"/>
        <v>1</v>
      </c>
      <c r="V87" s="270">
        <f t="shared" si="59"/>
        <v>40000</v>
      </c>
      <c r="W87" s="266"/>
    </row>
    <row r="88" spans="1:23" x14ac:dyDescent="0.2">
      <c r="A88" s="92">
        <v>28</v>
      </c>
      <c r="B88" s="152" t="s">
        <v>163</v>
      </c>
      <c r="C88" s="102">
        <v>551026.39</v>
      </c>
      <c r="D88" s="102">
        <f t="shared" si="52"/>
        <v>73133.769991373018</v>
      </c>
      <c r="E88" s="139">
        <v>800000</v>
      </c>
      <c r="F88" s="88">
        <f t="shared" si="53"/>
        <v>106178.24673170084</v>
      </c>
      <c r="G88" s="153">
        <v>623104.14</v>
      </c>
      <c r="H88" s="98">
        <v>800000</v>
      </c>
      <c r="I88" s="155">
        <v>684919.57</v>
      </c>
      <c r="J88" s="98">
        <f t="shared" si="54"/>
        <v>821903.48399999994</v>
      </c>
      <c r="K88" s="98">
        <v>820000</v>
      </c>
      <c r="L88" s="88">
        <f t="shared" si="55"/>
        <v>108832.70289999335</v>
      </c>
      <c r="M88" s="208">
        <v>801020.81</v>
      </c>
      <c r="N88" s="88">
        <f t="shared" si="56"/>
        <v>106313.73150175858</v>
      </c>
      <c r="O88" s="91">
        <f t="shared" si="63"/>
        <v>1.0012760125</v>
      </c>
      <c r="P88" s="100">
        <v>1210000</v>
      </c>
      <c r="Q88" s="286">
        <f t="shared" si="57"/>
        <v>160594.59818169751</v>
      </c>
      <c r="R88" s="91">
        <f t="shared" si="64"/>
        <v>1.5105724906198128</v>
      </c>
      <c r="S88" s="240">
        <f t="shared" si="58"/>
        <v>1210000</v>
      </c>
      <c r="T88" s="286">
        <f t="shared" si="57"/>
        <v>160594.59818169751</v>
      </c>
      <c r="U88" s="91">
        <f t="shared" si="65"/>
        <v>1</v>
      </c>
      <c r="V88" s="270">
        <f t="shared" si="59"/>
        <v>1210000</v>
      </c>
      <c r="W88" s="266"/>
    </row>
    <row r="89" spans="1:23" x14ac:dyDescent="0.2">
      <c r="A89" s="92">
        <v>29</v>
      </c>
      <c r="B89" s="152" t="s">
        <v>164</v>
      </c>
      <c r="C89" s="102">
        <v>33250</v>
      </c>
      <c r="D89" s="102">
        <f t="shared" si="52"/>
        <v>4413.0333797863159</v>
      </c>
      <c r="E89" s="139">
        <v>35000</v>
      </c>
      <c r="F89" s="88">
        <f t="shared" si="53"/>
        <v>4645.298294511912</v>
      </c>
      <c r="G89" s="153">
        <v>47788.6</v>
      </c>
      <c r="H89" s="98">
        <v>65000</v>
      </c>
      <c r="I89" s="153">
        <v>53097.98</v>
      </c>
      <c r="J89" s="98">
        <f t="shared" si="54"/>
        <v>63717.576000000008</v>
      </c>
      <c r="K89" s="98">
        <v>65000</v>
      </c>
      <c r="L89" s="88">
        <f t="shared" si="55"/>
        <v>8626.9825469506923</v>
      </c>
      <c r="M89" s="208">
        <v>64124</v>
      </c>
      <c r="N89" s="88">
        <f t="shared" si="56"/>
        <v>8510.7173667794814</v>
      </c>
      <c r="O89" s="91">
        <f t="shared" si="63"/>
        <v>1.8321142857142858</v>
      </c>
      <c r="P89" s="100">
        <v>75000</v>
      </c>
      <c r="Q89" s="286">
        <f t="shared" si="57"/>
        <v>9954.2106310969539</v>
      </c>
      <c r="R89" s="91">
        <f t="shared" si="64"/>
        <v>1.1696088827895952</v>
      </c>
      <c r="S89" s="240">
        <f t="shared" si="58"/>
        <v>75000</v>
      </c>
      <c r="T89" s="286">
        <f t="shared" si="57"/>
        <v>9954.2106310969539</v>
      </c>
      <c r="U89" s="91">
        <f t="shared" si="65"/>
        <v>1</v>
      </c>
      <c r="V89" s="270">
        <f t="shared" si="59"/>
        <v>75000</v>
      </c>
      <c r="W89" s="266"/>
    </row>
    <row r="90" spans="1:23" x14ac:dyDescent="0.2">
      <c r="A90" s="92">
        <v>30</v>
      </c>
      <c r="B90" s="152" t="s">
        <v>72</v>
      </c>
      <c r="C90" s="102">
        <v>530125.57999999996</v>
      </c>
      <c r="D90" s="102">
        <f t="shared" si="52"/>
        <v>70359.755790032505</v>
      </c>
      <c r="E90" s="139">
        <v>500000</v>
      </c>
      <c r="F90" s="88">
        <f t="shared" si="53"/>
        <v>66361.404207313026</v>
      </c>
      <c r="G90" s="153">
        <v>181715.37</v>
      </c>
      <c r="H90" s="98">
        <v>250000</v>
      </c>
      <c r="I90" s="153">
        <v>196187.45</v>
      </c>
      <c r="J90" s="98">
        <f t="shared" si="54"/>
        <v>235424.94000000003</v>
      </c>
      <c r="K90" s="98">
        <v>220000</v>
      </c>
      <c r="L90" s="88">
        <f t="shared" si="55"/>
        <v>29199.01785121773</v>
      </c>
      <c r="M90" s="208">
        <v>247605.63</v>
      </c>
      <c r="N90" s="88">
        <f t="shared" si="56"/>
        <v>32862.914592872781</v>
      </c>
      <c r="O90" s="91">
        <f t="shared" si="63"/>
        <v>0.49521125999999999</v>
      </c>
      <c r="P90" s="100">
        <v>220000</v>
      </c>
      <c r="Q90" s="286">
        <f t="shared" si="57"/>
        <v>29199.01785121773</v>
      </c>
      <c r="R90" s="91">
        <f t="shared" si="64"/>
        <v>0.88850968372568917</v>
      </c>
      <c r="S90" s="240">
        <f t="shared" si="58"/>
        <v>220000</v>
      </c>
      <c r="T90" s="286">
        <f t="shared" si="57"/>
        <v>29199.01785121773</v>
      </c>
      <c r="U90" s="91">
        <f t="shared" si="65"/>
        <v>1</v>
      </c>
      <c r="V90" s="270">
        <f t="shared" si="59"/>
        <v>220000</v>
      </c>
      <c r="W90" s="266"/>
    </row>
    <row r="91" spans="1:23" x14ac:dyDescent="0.2">
      <c r="A91" s="92">
        <v>31</v>
      </c>
      <c r="B91" s="152" t="s">
        <v>97</v>
      </c>
      <c r="C91" s="102">
        <v>240434.45</v>
      </c>
      <c r="D91" s="102">
        <f t="shared" si="52"/>
        <v>31911.135443625986</v>
      </c>
      <c r="E91" s="139">
        <v>500000</v>
      </c>
      <c r="F91" s="88">
        <f t="shared" si="53"/>
        <v>66361.404207313026</v>
      </c>
      <c r="G91" s="154">
        <v>617829.96</v>
      </c>
      <c r="H91" s="98">
        <v>800000</v>
      </c>
      <c r="I91" s="155">
        <v>665829.96</v>
      </c>
      <c r="J91" s="98">
        <f t="shared" si="54"/>
        <v>798995.95200000005</v>
      </c>
      <c r="K91" s="98">
        <v>800000</v>
      </c>
      <c r="L91" s="88">
        <f t="shared" si="55"/>
        <v>106178.24673170084</v>
      </c>
      <c r="M91" s="208">
        <v>788158.82</v>
      </c>
      <c r="N91" s="88">
        <f t="shared" si="56"/>
        <v>104606.65206715773</v>
      </c>
      <c r="O91" s="91">
        <f t="shared" si="63"/>
        <v>1.5763176399999999</v>
      </c>
      <c r="P91" s="100">
        <v>1450000</v>
      </c>
      <c r="Q91" s="286">
        <f t="shared" si="57"/>
        <v>192448.07220120777</v>
      </c>
      <c r="R91" s="91">
        <f t="shared" si="64"/>
        <v>1.8397307283828912</v>
      </c>
      <c r="S91" s="240">
        <f t="shared" si="58"/>
        <v>1450000</v>
      </c>
      <c r="T91" s="286">
        <f t="shared" si="57"/>
        <v>192448.07220120777</v>
      </c>
      <c r="U91" s="91">
        <f t="shared" si="65"/>
        <v>1</v>
      </c>
      <c r="V91" s="270">
        <f t="shared" si="59"/>
        <v>1450000</v>
      </c>
      <c r="W91" s="266"/>
    </row>
    <row r="92" spans="1:23" x14ac:dyDescent="0.2">
      <c r="A92" s="92">
        <v>32</v>
      </c>
      <c r="B92" s="152" t="s">
        <v>180</v>
      </c>
      <c r="C92" s="102">
        <v>223434.52</v>
      </c>
      <c r="D92" s="102">
        <f t="shared" si="52"/>
        <v>29654.856991173929</v>
      </c>
      <c r="E92" s="139">
        <v>300000</v>
      </c>
      <c r="F92" s="88">
        <f t="shared" si="53"/>
        <v>39816.842524387816</v>
      </c>
      <c r="G92" s="153">
        <v>141635.5</v>
      </c>
      <c r="H92" s="98">
        <v>220000</v>
      </c>
      <c r="I92" s="64">
        <v>141635.5</v>
      </c>
      <c r="J92" s="98">
        <f t="shared" si="54"/>
        <v>169962.59999999998</v>
      </c>
      <c r="K92" s="98">
        <v>170000</v>
      </c>
      <c r="L92" s="88">
        <f t="shared" si="55"/>
        <v>22562.877430486427</v>
      </c>
      <c r="M92" s="208">
        <v>173570.34</v>
      </c>
      <c r="N92" s="88">
        <f t="shared" si="56"/>
        <v>23036.742982281503</v>
      </c>
      <c r="O92" s="91">
        <f t="shared" si="63"/>
        <v>0.57856779999999997</v>
      </c>
      <c r="P92" s="100">
        <v>190000</v>
      </c>
      <c r="Q92" s="286">
        <f t="shared" si="57"/>
        <v>25217.333598778951</v>
      </c>
      <c r="R92" s="91">
        <f t="shared" si="64"/>
        <v>1.0946570710180092</v>
      </c>
      <c r="S92" s="240">
        <f t="shared" si="58"/>
        <v>190000</v>
      </c>
      <c r="T92" s="286">
        <f t="shared" si="57"/>
        <v>25217.333598778951</v>
      </c>
      <c r="U92" s="91">
        <f t="shared" si="65"/>
        <v>1</v>
      </c>
      <c r="V92" s="270">
        <f t="shared" si="59"/>
        <v>190000</v>
      </c>
      <c r="W92" s="266"/>
    </row>
    <row r="93" spans="1:23" x14ac:dyDescent="0.2">
      <c r="A93" s="92">
        <v>33</v>
      </c>
      <c r="B93" s="152" t="s">
        <v>110</v>
      </c>
      <c r="C93" s="102">
        <v>375922.34</v>
      </c>
      <c r="D93" s="102">
        <f t="shared" si="52"/>
        <v>49893.468710597917</v>
      </c>
      <c r="E93" s="139">
        <v>350000</v>
      </c>
      <c r="F93" s="88">
        <f t="shared" si="53"/>
        <v>46452.982945119118</v>
      </c>
      <c r="G93" s="154">
        <v>218728.38</v>
      </c>
      <c r="H93" s="98">
        <v>350000</v>
      </c>
      <c r="I93" s="64">
        <v>264541.11</v>
      </c>
      <c r="J93" s="98">
        <f t="shared" si="54"/>
        <v>317449.33199999994</v>
      </c>
      <c r="K93" s="98">
        <v>300000</v>
      </c>
      <c r="L93" s="88">
        <f t="shared" si="55"/>
        <v>39816.842524387816</v>
      </c>
      <c r="M93" s="208">
        <v>295670.09999999998</v>
      </c>
      <c r="N93" s="88">
        <f t="shared" si="56"/>
        <v>39242.16603623332</v>
      </c>
      <c r="O93" s="91">
        <f t="shared" si="63"/>
        <v>0.84477171428571418</v>
      </c>
      <c r="P93" s="100">
        <v>420000</v>
      </c>
      <c r="Q93" s="286">
        <f t="shared" si="57"/>
        <v>55743.57953414294</v>
      </c>
      <c r="R93" s="91">
        <f t="shared" si="64"/>
        <v>1.420502106909018</v>
      </c>
      <c r="S93" s="240">
        <f t="shared" si="58"/>
        <v>420000</v>
      </c>
      <c r="T93" s="286">
        <f t="shared" si="57"/>
        <v>55743.57953414294</v>
      </c>
      <c r="U93" s="91">
        <f t="shared" si="65"/>
        <v>1</v>
      </c>
      <c r="V93" s="270">
        <f t="shared" si="59"/>
        <v>420000</v>
      </c>
      <c r="W93" s="266"/>
    </row>
    <row r="94" spans="1:23" ht="13.5" thickBot="1" x14ac:dyDescent="0.25">
      <c r="A94" s="92">
        <v>34</v>
      </c>
      <c r="B94" s="157" t="s">
        <v>165</v>
      </c>
      <c r="C94" s="158">
        <v>132950</v>
      </c>
      <c r="D94" s="123">
        <f t="shared" si="52"/>
        <v>17645.497378724533</v>
      </c>
      <c r="E94" s="159">
        <v>99000</v>
      </c>
      <c r="F94" s="88">
        <f t="shared" si="53"/>
        <v>13139.558033047979</v>
      </c>
      <c r="G94" s="160">
        <v>101400</v>
      </c>
      <c r="H94" s="109">
        <v>120000</v>
      </c>
      <c r="I94" s="155">
        <v>122850</v>
      </c>
      <c r="J94" s="109">
        <f t="shared" si="54"/>
        <v>147420</v>
      </c>
      <c r="K94" s="109">
        <v>130000</v>
      </c>
      <c r="L94" s="88">
        <f t="shared" si="55"/>
        <v>17253.965093901385</v>
      </c>
      <c r="M94" s="210">
        <v>122850</v>
      </c>
      <c r="N94" s="88">
        <f t="shared" si="56"/>
        <v>16304.997013736809</v>
      </c>
      <c r="O94" s="111">
        <f t="shared" si="63"/>
        <v>1.240909090909091</v>
      </c>
      <c r="P94" s="142">
        <v>130000</v>
      </c>
      <c r="Q94" s="286">
        <f t="shared" si="57"/>
        <v>17253.965093901385</v>
      </c>
      <c r="R94" s="111">
        <f t="shared" si="64"/>
        <v>1.0582010582010581</v>
      </c>
      <c r="S94" s="240">
        <f t="shared" si="58"/>
        <v>129999.99999999999</v>
      </c>
      <c r="T94" s="286">
        <v>17253.97</v>
      </c>
      <c r="U94" s="111">
        <f t="shared" si="65"/>
        <v>1.000000284346154</v>
      </c>
      <c r="V94" s="270">
        <f t="shared" si="59"/>
        <v>130000.03696500002</v>
      </c>
      <c r="W94" s="266"/>
    </row>
    <row r="95" spans="1:23" s="51" customFormat="1" thickBot="1" x14ac:dyDescent="0.25">
      <c r="A95" s="112" t="s">
        <v>247</v>
      </c>
      <c r="B95" s="148" t="s">
        <v>74</v>
      </c>
      <c r="C95" s="114">
        <f t="shared" ref="C95:N95" si="66">SUM(C96:C139)</f>
        <v>1982586.5799999998</v>
      </c>
      <c r="D95" s="114">
        <f t="shared" si="66"/>
        <v>263134.45882274874</v>
      </c>
      <c r="E95" s="114">
        <f t="shared" si="66"/>
        <v>1569494</v>
      </c>
      <c r="F95" s="114">
        <f t="shared" si="66"/>
        <v>208307.65146990505</v>
      </c>
      <c r="G95" s="114">
        <f t="shared" si="66"/>
        <v>1916145.58</v>
      </c>
      <c r="H95" s="114">
        <f t="shared" si="66"/>
        <v>2508603.4299999997</v>
      </c>
      <c r="I95" s="114">
        <f t="shared" si="66"/>
        <v>2160034.7800000003</v>
      </c>
      <c r="J95" s="114">
        <f t="shared" si="66"/>
        <v>2580841.736</v>
      </c>
      <c r="K95" s="114">
        <f t="shared" si="66"/>
        <v>2729085.43</v>
      </c>
      <c r="L95" s="114">
        <f t="shared" si="66"/>
        <v>362211.88267303735</v>
      </c>
      <c r="M95" s="215">
        <f t="shared" si="66"/>
        <v>2766689.1400000006</v>
      </c>
      <c r="N95" s="114">
        <f t="shared" si="66"/>
        <v>367202.75267104642</v>
      </c>
      <c r="O95" s="81">
        <f t="shared" si="63"/>
        <v>1.762790517198537</v>
      </c>
      <c r="P95" s="115">
        <f>SUM(P96:P139)</f>
        <v>2165314</v>
      </c>
      <c r="Q95" s="287">
        <f>SUM(Q96:Q139)</f>
        <v>287386.55517950759</v>
      </c>
      <c r="R95" s="81">
        <f t="shared" si="64"/>
        <v>0.78263725718025567</v>
      </c>
      <c r="S95" s="241">
        <f>SUM(S96:S139)</f>
        <v>2165314</v>
      </c>
      <c r="T95" s="287">
        <f>SUM(T96:T139)</f>
        <v>406587.29179109423</v>
      </c>
      <c r="U95" s="81">
        <f t="shared" si="65"/>
        <v>1.4147749240987679</v>
      </c>
      <c r="V95" s="271">
        <f>SUM(V96:V139)</f>
        <v>3063431.95</v>
      </c>
      <c r="W95" s="264"/>
    </row>
    <row r="96" spans="1:23" x14ac:dyDescent="0.2">
      <c r="A96" s="161">
        <v>1</v>
      </c>
      <c r="B96" s="149" t="s">
        <v>101</v>
      </c>
      <c r="C96" s="97">
        <v>54200</v>
      </c>
      <c r="D96" s="117">
        <f t="shared" ref="D96:D139" si="67">C96/7.5345</f>
        <v>7193.5762160727318</v>
      </c>
      <c r="E96" s="87">
        <v>70000</v>
      </c>
      <c r="F96" s="88">
        <f t="shared" ref="F96:F139" si="68">E96/7.5345</f>
        <v>9290.596589023824</v>
      </c>
      <c r="G96" s="151">
        <v>63350</v>
      </c>
      <c r="H96" s="88">
        <v>90000</v>
      </c>
      <c r="I96" s="64">
        <v>146100</v>
      </c>
      <c r="J96" s="88">
        <f t="shared" ref="J96:J128" si="69">I96/10*12</f>
        <v>175320</v>
      </c>
      <c r="K96" s="88">
        <v>160000</v>
      </c>
      <c r="L96" s="88">
        <f t="shared" ref="L96:L139" si="70">K96/7.5345</f>
        <v>21235.649346340168</v>
      </c>
      <c r="M96" s="211">
        <v>198600</v>
      </c>
      <c r="N96" s="88">
        <f t="shared" ref="N96:N139" si="71">M96/7.5345</f>
        <v>26358.749751144733</v>
      </c>
      <c r="O96" s="91">
        <f t="shared" si="63"/>
        <v>2.8371428571428572</v>
      </c>
      <c r="P96" s="137">
        <v>90000</v>
      </c>
      <c r="Q96" s="286">
        <f t="shared" si="57"/>
        <v>11945.052757316344</v>
      </c>
      <c r="R96" s="91">
        <f t="shared" si="64"/>
        <v>0.45317220543806647</v>
      </c>
      <c r="S96" s="240">
        <f t="shared" ref="S96:S139" si="72">Q96*7.5345</f>
        <v>90000</v>
      </c>
      <c r="T96" s="286">
        <f t="shared" si="57"/>
        <v>11945.052757316344</v>
      </c>
      <c r="U96" s="91">
        <f t="shared" si="65"/>
        <v>1</v>
      </c>
      <c r="V96" s="270">
        <f t="shared" ref="V96:V137" si="73">T96*7.5345</f>
        <v>90000</v>
      </c>
      <c r="W96" s="266"/>
    </row>
    <row r="97" spans="1:23" x14ac:dyDescent="0.2">
      <c r="A97" s="162">
        <v>2</v>
      </c>
      <c r="B97" s="152" t="s">
        <v>166</v>
      </c>
      <c r="C97" s="102">
        <v>80126.77</v>
      </c>
      <c r="D97" s="102">
        <f t="shared" si="67"/>
        <v>10634.649943592807</v>
      </c>
      <c r="E97" s="139">
        <v>80000</v>
      </c>
      <c r="F97" s="88">
        <f t="shared" si="68"/>
        <v>10617.824673170084</v>
      </c>
      <c r="G97" s="153">
        <v>57936.800000000003</v>
      </c>
      <c r="H97" s="98">
        <v>80000</v>
      </c>
      <c r="I97" s="64">
        <v>61996.800000000003</v>
      </c>
      <c r="J97" s="98">
        <f t="shared" si="69"/>
        <v>74396.160000000003</v>
      </c>
      <c r="K97" s="98">
        <v>70000</v>
      </c>
      <c r="L97" s="88">
        <f t="shared" si="70"/>
        <v>9290.596589023824</v>
      </c>
      <c r="M97" s="208">
        <v>67210.399999999994</v>
      </c>
      <c r="N97" s="88">
        <f t="shared" si="71"/>
        <v>8920.3530426703819</v>
      </c>
      <c r="O97" s="91">
        <f t="shared" si="63"/>
        <v>0.84012999999999993</v>
      </c>
      <c r="P97" s="100">
        <v>90000</v>
      </c>
      <c r="Q97" s="286">
        <f t="shared" si="57"/>
        <v>11945.052757316344</v>
      </c>
      <c r="R97" s="91">
        <f t="shared" si="64"/>
        <v>1.3390784759501506</v>
      </c>
      <c r="S97" s="240">
        <f t="shared" si="72"/>
        <v>90000</v>
      </c>
      <c r="T97" s="286">
        <f t="shared" si="57"/>
        <v>11945.052757316344</v>
      </c>
      <c r="U97" s="91">
        <f t="shared" si="65"/>
        <v>1</v>
      </c>
      <c r="V97" s="270">
        <f t="shared" si="73"/>
        <v>90000</v>
      </c>
      <c r="W97" s="266"/>
    </row>
    <row r="98" spans="1:23" x14ac:dyDescent="0.2">
      <c r="A98" s="162">
        <v>3</v>
      </c>
      <c r="B98" s="152" t="s">
        <v>167</v>
      </c>
      <c r="C98" s="102">
        <v>4451.2</v>
      </c>
      <c r="D98" s="102">
        <f t="shared" si="67"/>
        <v>590.77576481518338</v>
      </c>
      <c r="E98" s="139">
        <v>6500</v>
      </c>
      <c r="F98" s="88">
        <f t="shared" si="68"/>
        <v>862.69825469506929</v>
      </c>
      <c r="G98" s="153">
        <v>2469.1999999999998</v>
      </c>
      <c r="H98" s="98">
        <v>6500</v>
      </c>
      <c r="I98" s="64">
        <v>2560.1999999999998</v>
      </c>
      <c r="J98" s="98">
        <f t="shared" si="69"/>
        <v>3072.24</v>
      </c>
      <c r="K98" s="98">
        <v>6500</v>
      </c>
      <c r="L98" s="88">
        <f t="shared" si="70"/>
        <v>862.69825469506929</v>
      </c>
      <c r="M98" s="208">
        <v>3004.2</v>
      </c>
      <c r="N98" s="88">
        <f t="shared" si="71"/>
        <v>398.72586103921952</v>
      </c>
      <c r="O98" s="91">
        <f t="shared" si="63"/>
        <v>0.46218461538461536</v>
      </c>
      <c r="P98" s="100">
        <v>6500</v>
      </c>
      <c r="Q98" s="286">
        <f t="shared" si="57"/>
        <v>862.69825469506929</v>
      </c>
      <c r="R98" s="91">
        <f t="shared" si="64"/>
        <v>2.1636375740629785</v>
      </c>
      <c r="S98" s="240">
        <f t="shared" si="72"/>
        <v>6500</v>
      </c>
      <c r="T98" s="286">
        <f t="shared" si="57"/>
        <v>862.69825469506929</v>
      </c>
      <c r="U98" s="91">
        <f t="shared" si="65"/>
        <v>1</v>
      </c>
      <c r="V98" s="270">
        <f t="shared" si="73"/>
        <v>6500</v>
      </c>
      <c r="W98" s="266"/>
    </row>
    <row r="99" spans="1:23" x14ac:dyDescent="0.2">
      <c r="A99" s="162">
        <v>4</v>
      </c>
      <c r="B99" s="152" t="s">
        <v>228</v>
      </c>
      <c r="C99" s="102">
        <v>17793.759999999998</v>
      </c>
      <c r="D99" s="102">
        <f t="shared" si="67"/>
        <v>2361.6377994558361</v>
      </c>
      <c r="E99" s="139">
        <v>19000</v>
      </c>
      <c r="F99" s="88">
        <f t="shared" si="68"/>
        <v>2521.7333598778951</v>
      </c>
      <c r="G99" s="153">
        <v>13077</v>
      </c>
      <c r="H99" s="98">
        <v>19000</v>
      </c>
      <c r="I99" s="155">
        <v>14463</v>
      </c>
      <c r="J99" s="98">
        <f t="shared" si="69"/>
        <v>17355.599999999999</v>
      </c>
      <c r="K99" s="98">
        <v>19000</v>
      </c>
      <c r="L99" s="88">
        <f t="shared" si="70"/>
        <v>2521.7333598778951</v>
      </c>
      <c r="M99" s="208">
        <v>14463</v>
      </c>
      <c r="N99" s="88">
        <f t="shared" si="71"/>
        <v>1919.5699781007365</v>
      </c>
      <c r="O99" s="91">
        <f t="shared" si="63"/>
        <v>0.76121052631578945</v>
      </c>
      <c r="P99" s="100">
        <v>19000</v>
      </c>
      <c r="Q99" s="286">
        <f t="shared" si="57"/>
        <v>2521.7333598778951</v>
      </c>
      <c r="R99" s="91">
        <f t="shared" si="64"/>
        <v>1.3136970199820233</v>
      </c>
      <c r="S99" s="240">
        <f t="shared" si="72"/>
        <v>19000</v>
      </c>
      <c r="T99" s="286">
        <f t="shared" si="57"/>
        <v>2521.7333598778951</v>
      </c>
      <c r="U99" s="91">
        <f t="shared" si="65"/>
        <v>1</v>
      </c>
      <c r="V99" s="270">
        <f t="shared" si="73"/>
        <v>19000</v>
      </c>
      <c r="W99" s="266"/>
    </row>
    <row r="100" spans="1:23" x14ac:dyDescent="0.2">
      <c r="A100" s="162">
        <v>5</v>
      </c>
      <c r="B100" s="152" t="s">
        <v>317</v>
      </c>
      <c r="C100" s="102">
        <v>54081.120000000003</v>
      </c>
      <c r="D100" s="102">
        <f t="shared" si="67"/>
        <v>7177.7981286084014</v>
      </c>
      <c r="E100" s="139">
        <v>50000</v>
      </c>
      <c r="F100" s="88">
        <f t="shared" si="68"/>
        <v>6636.1404207313026</v>
      </c>
      <c r="G100" s="153">
        <v>39894.25</v>
      </c>
      <c r="H100" s="98">
        <v>55000</v>
      </c>
      <c r="I100" s="64">
        <v>45186.59</v>
      </c>
      <c r="J100" s="98">
        <f t="shared" si="69"/>
        <v>54223.907999999996</v>
      </c>
      <c r="K100" s="98">
        <v>55000</v>
      </c>
      <c r="L100" s="88">
        <f t="shared" si="70"/>
        <v>7299.7544628044325</v>
      </c>
      <c r="M100" s="208">
        <v>56152.99</v>
      </c>
      <c r="N100" s="88">
        <f t="shared" si="71"/>
        <v>7452.7825336784117</v>
      </c>
      <c r="O100" s="91">
        <f t="shared" si="63"/>
        <v>1.1230598000000001</v>
      </c>
      <c r="P100" s="100">
        <v>55000</v>
      </c>
      <c r="Q100" s="286">
        <f t="shared" si="57"/>
        <v>7299.7544628044325</v>
      </c>
      <c r="R100" s="91">
        <f t="shared" si="64"/>
        <v>0.97946698831175338</v>
      </c>
      <c r="S100" s="240">
        <f t="shared" si="72"/>
        <v>55000</v>
      </c>
      <c r="T100" s="286">
        <f t="shared" si="57"/>
        <v>7299.7544628044325</v>
      </c>
      <c r="U100" s="91">
        <f t="shared" si="65"/>
        <v>1</v>
      </c>
      <c r="V100" s="270">
        <f t="shared" si="73"/>
        <v>55000</v>
      </c>
      <c r="W100" s="266"/>
    </row>
    <row r="101" spans="1:23" x14ac:dyDescent="0.2">
      <c r="A101" s="162">
        <v>6</v>
      </c>
      <c r="B101" s="152" t="s">
        <v>309</v>
      </c>
      <c r="C101" s="102">
        <v>55633.25</v>
      </c>
      <c r="D101" s="102">
        <f t="shared" si="67"/>
        <v>7383.8011812329942</v>
      </c>
      <c r="E101" s="139">
        <v>55000</v>
      </c>
      <c r="F101" s="88">
        <f t="shared" si="68"/>
        <v>7299.7544628044325</v>
      </c>
      <c r="G101" s="153">
        <v>40707.99</v>
      </c>
      <c r="H101" s="98">
        <v>55000</v>
      </c>
      <c r="I101" s="64">
        <v>45672.37</v>
      </c>
      <c r="J101" s="98">
        <f t="shared" si="69"/>
        <v>54806.843999999997</v>
      </c>
      <c r="K101" s="98">
        <v>55000</v>
      </c>
      <c r="L101" s="88">
        <f t="shared" si="70"/>
        <v>7299.7544628044325</v>
      </c>
      <c r="M101" s="208">
        <v>54737.26</v>
      </c>
      <c r="N101" s="88">
        <f t="shared" si="71"/>
        <v>7264.8828721215741</v>
      </c>
      <c r="O101" s="91">
        <f t="shared" si="63"/>
        <v>0.99522290909090916</v>
      </c>
      <c r="P101" s="100">
        <v>55000</v>
      </c>
      <c r="Q101" s="286">
        <f t="shared" si="57"/>
        <v>7299.7544628044325</v>
      </c>
      <c r="R101" s="91">
        <f t="shared" si="64"/>
        <v>1.0048000210459931</v>
      </c>
      <c r="S101" s="240">
        <f t="shared" si="72"/>
        <v>55000</v>
      </c>
      <c r="T101" s="286">
        <f t="shared" si="57"/>
        <v>7299.7544628044325</v>
      </c>
      <c r="U101" s="91">
        <f t="shared" si="65"/>
        <v>1</v>
      </c>
      <c r="V101" s="270">
        <f t="shared" si="73"/>
        <v>55000</v>
      </c>
      <c r="W101" s="266"/>
    </row>
    <row r="102" spans="1:23" x14ac:dyDescent="0.2">
      <c r="A102" s="162">
        <v>7</v>
      </c>
      <c r="B102" s="152" t="s">
        <v>313</v>
      </c>
      <c r="C102" s="102">
        <v>60587.29</v>
      </c>
      <c r="D102" s="102">
        <f t="shared" si="67"/>
        <v>8041.3152830313884</v>
      </c>
      <c r="E102" s="139">
        <v>60000</v>
      </c>
      <c r="F102" s="88">
        <f t="shared" si="68"/>
        <v>7963.3685048775624</v>
      </c>
      <c r="G102" s="153">
        <v>53538.41</v>
      </c>
      <c r="H102" s="98">
        <v>70000</v>
      </c>
      <c r="I102" s="64">
        <v>59120.49</v>
      </c>
      <c r="J102" s="98">
        <f t="shared" si="69"/>
        <v>70944.588000000003</v>
      </c>
      <c r="K102" s="98">
        <v>70000</v>
      </c>
      <c r="L102" s="88">
        <f t="shared" si="70"/>
        <v>9290.596589023824</v>
      </c>
      <c r="M102" s="208">
        <v>69717.649999999994</v>
      </c>
      <c r="N102" s="88">
        <f t="shared" si="71"/>
        <v>9253.1223040679524</v>
      </c>
      <c r="O102" s="91">
        <f t="shared" si="63"/>
        <v>1.1619608333333333</v>
      </c>
      <c r="P102" s="100">
        <v>70000</v>
      </c>
      <c r="Q102" s="286">
        <f t="shared" si="57"/>
        <v>9290.596589023824</v>
      </c>
      <c r="R102" s="91">
        <f t="shared" si="64"/>
        <v>1.0040499070178071</v>
      </c>
      <c r="S102" s="240">
        <f t="shared" si="72"/>
        <v>70000</v>
      </c>
      <c r="T102" s="286">
        <f t="shared" si="57"/>
        <v>9290.596589023824</v>
      </c>
      <c r="U102" s="91">
        <f t="shared" si="65"/>
        <v>1</v>
      </c>
      <c r="V102" s="270">
        <f t="shared" si="73"/>
        <v>70000</v>
      </c>
      <c r="W102" s="266"/>
    </row>
    <row r="103" spans="1:23" x14ac:dyDescent="0.2">
      <c r="A103" s="162">
        <v>8</v>
      </c>
      <c r="B103" s="152" t="s">
        <v>21</v>
      </c>
      <c r="C103" s="102">
        <v>172466.36</v>
      </c>
      <c r="D103" s="102">
        <f t="shared" si="67"/>
        <v>22890.219656247922</v>
      </c>
      <c r="E103" s="139">
        <v>175000</v>
      </c>
      <c r="F103" s="88">
        <f t="shared" si="68"/>
        <v>23226.491472559559</v>
      </c>
      <c r="G103" s="153">
        <v>190517.61</v>
      </c>
      <c r="H103" s="98">
        <v>235000</v>
      </c>
      <c r="I103" s="155">
        <v>212911.81</v>
      </c>
      <c r="J103" s="98">
        <f t="shared" si="69"/>
        <v>255494.17200000002</v>
      </c>
      <c r="K103" s="98">
        <v>235000</v>
      </c>
      <c r="L103" s="88">
        <f t="shared" si="70"/>
        <v>31189.859977437121</v>
      </c>
      <c r="M103" s="208">
        <v>240977.25</v>
      </c>
      <c r="N103" s="88">
        <f t="shared" si="71"/>
        <v>31983.177384033443</v>
      </c>
      <c r="O103" s="91">
        <f t="shared" si="63"/>
        <v>1.377012857142857</v>
      </c>
      <c r="P103" s="100">
        <v>195000</v>
      </c>
      <c r="Q103" s="286">
        <f t="shared" si="57"/>
        <v>25880.947640852079</v>
      </c>
      <c r="R103" s="91">
        <f t="shared" si="64"/>
        <v>0.80920501831604441</v>
      </c>
      <c r="S103" s="240">
        <f t="shared" si="72"/>
        <v>195000</v>
      </c>
      <c r="T103" s="286">
        <f t="shared" si="57"/>
        <v>25880.947640852079</v>
      </c>
      <c r="U103" s="91">
        <f t="shared" si="65"/>
        <v>1</v>
      </c>
      <c r="V103" s="270">
        <f t="shared" si="73"/>
        <v>195000</v>
      </c>
      <c r="W103" s="266"/>
    </row>
    <row r="104" spans="1:23" x14ac:dyDescent="0.2">
      <c r="A104" s="162">
        <v>9</v>
      </c>
      <c r="B104" s="152" t="s">
        <v>229</v>
      </c>
      <c r="C104" s="102">
        <v>40106</v>
      </c>
      <c r="D104" s="102">
        <f t="shared" si="67"/>
        <v>5322.9809542769926</v>
      </c>
      <c r="E104" s="139">
        <v>50000</v>
      </c>
      <c r="F104" s="88">
        <f t="shared" si="68"/>
        <v>6636.1404207313026</v>
      </c>
      <c r="G104" s="153">
        <v>45151</v>
      </c>
      <c r="H104" s="98">
        <v>50000</v>
      </c>
      <c r="I104" s="65">
        <v>45151</v>
      </c>
      <c r="J104" s="98">
        <f t="shared" si="69"/>
        <v>54181.200000000004</v>
      </c>
      <c r="K104" s="98">
        <v>50000</v>
      </c>
      <c r="L104" s="88">
        <f t="shared" si="70"/>
        <v>6636.1404207313026</v>
      </c>
      <c r="M104" s="208">
        <v>53476</v>
      </c>
      <c r="N104" s="88">
        <f t="shared" si="71"/>
        <v>7097.4849027805421</v>
      </c>
      <c r="O104" s="91">
        <f t="shared" si="63"/>
        <v>1.06952</v>
      </c>
      <c r="P104" s="100">
        <v>60000</v>
      </c>
      <c r="Q104" s="286">
        <f t="shared" si="57"/>
        <v>7963.3685048775624</v>
      </c>
      <c r="R104" s="91">
        <f t="shared" si="64"/>
        <v>1.1219986536016158</v>
      </c>
      <c r="S104" s="240">
        <f t="shared" si="72"/>
        <v>60000</v>
      </c>
      <c r="T104" s="286">
        <f t="shared" si="57"/>
        <v>7963.3685048775624</v>
      </c>
      <c r="U104" s="91">
        <f t="shared" si="65"/>
        <v>1</v>
      </c>
      <c r="V104" s="270">
        <f t="shared" si="73"/>
        <v>60000</v>
      </c>
      <c r="W104" s="266"/>
    </row>
    <row r="105" spans="1:23" x14ac:dyDescent="0.2">
      <c r="A105" s="162">
        <v>10</v>
      </c>
      <c r="B105" s="152" t="s">
        <v>202</v>
      </c>
      <c r="C105" s="102">
        <v>220970.75</v>
      </c>
      <c r="D105" s="102">
        <f t="shared" si="67"/>
        <v>29327.858517486227</v>
      </c>
      <c r="E105" s="139">
        <v>250000</v>
      </c>
      <c r="F105" s="88">
        <f t="shared" si="68"/>
        <v>33180.702103656513</v>
      </c>
      <c r="G105" s="153">
        <v>236204.35</v>
      </c>
      <c r="H105" s="98">
        <v>300000</v>
      </c>
      <c r="I105" s="64">
        <v>250375.2</v>
      </c>
      <c r="J105" s="98">
        <f t="shared" si="69"/>
        <v>300450.24</v>
      </c>
      <c r="K105" s="98">
        <v>300000</v>
      </c>
      <c r="L105" s="88">
        <f t="shared" si="70"/>
        <v>39816.842524387816</v>
      </c>
      <c r="M105" s="208">
        <v>333150.78999999998</v>
      </c>
      <c r="N105" s="88">
        <f t="shared" si="71"/>
        <v>44216.708474351311</v>
      </c>
      <c r="O105" s="91">
        <f t="shared" si="63"/>
        <v>1.3326031599999999</v>
      </c>
      <c r="P105" s="100">
        <v>300000</v>
      </c>
      <c r="Q105" s="286">
        <f t="shared" si="57"/>
        <v>39816.842524387816</v>
      </c>
      <c r="R105" s="91">
        <f t="shared" si="64"/>
        <v>0.90049313705664646</v>
      </c>
      <c r="S105" s="240">
        <f t="shared" si="72"/>
        <v>300000</v>
      </c>
      <c r="T105" s="286">
        <f t="shared" si="57"/>
        <v>39816.842524387816</v>
      </c>
      <c r="U105" s="91">
        <f t="shared" si="65"/>
        <v>1</v>
      </c>
      <c r="V105" s="270">
        <f t="shared" si="73"/>
        <v>300000</v>
      </c>
      <c r="W105" s="266"/>
    </row>
    <row r="106" spans="1:23" x14ac:dyDescent="0.2">
      <c r="A106" s="162">
        <v>11</v>
      </c>
      <c r="B106" s="152" t="s">
        <v>230</v>
      </c>
      <c r="C106" s="102">
        <v>111497.48</v>
      </c>
      <c r="D106" s="102">
        <f t="shared" si="67"/>
        <v>14798.2586767536</v>
      </c>
      <c r="E106" s="139">
        <v>60000</v>
      </c>
      <c r="F106" s="88">
        <f t="shared" si="68"/>
        <v>7963.3685048775624</v>
      </c>
      <c r="G106" s="153">
        <v>43076.36</v>
      </c>
      <c r="H106" s="98">
        <v>90000</v>
      </c>
      <c r="I106" s="64">
        <v>43676.36</v>
      </c>
      <c r="J106" s="98">
        <f t="shared" si="69"/>
        <v>52411.632000000005</v>
      </c>
      <c r="K106" s="98">
        <v>90000</v>
      </c>
      <c r="L106" s="88">
        <f t="shared" si="70"/>
        <v>11945.052757316344</v>
      </c>
      <c r="M106" s="208">
        <v>55864.34</v>
      </c>
      <c r="N106" s="88">
        <f t="shared" si="71"/>
        <v>7414.4720950295296</v>
      </c>
      <c r="O106" s="91">
        <f t="shared" si="63"/>
        <v>0.93107233333333328</v>
      </c>
      <c r="P106" s="100">
        <v>90000</v>
      </c>
      <c r="Q106" s="286">
        <f t="shared" si="57"/>
        <v>11945.052757316344</v>
      </c>
      <c r="R106" s="91">
        <f t="shared" si="64"/>
        <v>1.6110456151455472</v>
      </c>
      <c r="S106" s="240">
        <f t="shared" si="72"/>
        <v>90000</v>
      </c>
      <c r="T106" s="286">
        <f t="shared" si="57"/>
        <v>11945.052757316344</v>
      </c>
      <c r="U106" s="91">
        <f t="shared" si="65"/>
        <v>1</v>
      </c>
      <c r="V106" s="270">
        <f t="shared" si="73"/>
        <v>90000</v>
      </c>
      <c r="W106" s="266"/>
    </row>
    <row r="107" spans="1:23" x14ac:dyDescent="0.2">
      <c r="A107" s="163" t="s">
        <v>168</v>
      </c>
      <c r="B107" s="152" t="s">
        <v>187</v>
      </c>
      <c r="C107" s="102">
        <v>19828.669999999998</v>
      </c>
      <c r="D107" s="102">
        <f t="shared" si="67"/>
        <v>2631.7167695268427</v>
      </c>
      <c r="E107" s="139">
        <v>18000</v>
      </c>
      <c r="F107" s="88">
        <f t="shared" si="68"/>
        <v>2389.0105514632687</v>
      </c>
      <c r="G107" s="153">
        <v>18413.63</v>
      </c>
      <c r="H107" s="98">
        <v>19500</v>
      </c>
      <c r="I107" s="64">
        <v>19923.63</v>
      </c>
      <c r="J107" s="98">
        <f t="shared" si="69"/>
        <v>23908.356</v>
      </c>
      <c r="K107" s="98">
        <v>19500</v>
      </c>
      <c r="L107" s="88">
        <f t="shared" si="70"/>
        <v>2588.0947640852078</v>
      </c>
      <c r="M107" s="208">
        <v>25620.52</v>
      </c>
      <c r="N107" s="88">
        <f t="shared" si="71"/>
        <v>3400.4273674430951</v>
      </c>
      <c r="O107" s="91">
        <f t="shared" si="63"/>
        <v>1.4233622222222222</v>
      </c>
      <c r="P107" s="100">
        <v>19500</v>
      </c>
      <c r="Q107" s="286">
        <f t="shared" si="57"/>
        <v>2588.0947640852078</v>
      </c>
      <c r="R107" s="91">
        <f t="shared" si="64"/>
        <v>0.76110867382863412</v>
      </c>
      <c r="S107" s="240">
        <f t="shared" si="72"/>
        <v>19500</v>
      </c>
      <c r="T107" s="286">
        <f t="shared" si="57"/>
        <v>2588.0947640852078</v>
      </c>
      <c r="U107" s="91">
        <f t="shared" si="65"/>
        <v>1</v>
      </c>
      <c r="V107" s="270">
        <f t="shared" si="73"/>
        <v>19500</v>
      </c>
      <c r="W107" s="266"/>
    </row>
    <row r="108" spans="1:23" x14ac:dyDescent="0.2">
      <c r="A108" s="163" t="s">
        <v>169</v>
      </c>
      <c r="B108" s="152" t="s">
        <v>198</v>
      </c>
      <c r="C108" s="102">
        <v>226730.37</v>
      </c>
      <c r="D108" s="102">
        <f t="shared" si="67"/>
        <v>30092.291459287277</v>
      </c>
      <c r="E108" s="139">
        <v>220000</v>
      </c>
      <c r="F108" s="88">
        <f t="shared" si="68"/>
        <v>29199.01785121773</v>
      </c>
      <c r="G108" s="153">
        <v>151861.5</v>
      </c>
      <c r="H108" s="98">
        <v>220000</v>
      </c>
      <c r="I108" s="64">
        <v>168735</v>
      </c>
      <c r="J108" s="98">
        <f t="shared" si="69"/>
        <v>202482</v>
      </c>
      <c r="K108" s="98">
        <v>202482</v>
      </c>
      <c r="L108" s="88">
        <f t="shared" si="70"/>
        <v>26873.979693410311</v>
      </c>
      <c r="M108" s="208">
        <v>202482</v>
      </c>
      <c r="N108" s="88">
        <f t="shared" si="71"/>
        <v>26873.979693410311</v>
      </c>
      <c r="O108" s="91">
        <f t="shared" si="63"/>
        <v>0.92037272727272723</v>
      </c>
      <c r="P108" s="100">
        <v>202482</v>
      </c>
      <c r="Q108" s="286">
        <f t="shared" si="57"/>
        <v>26873.979693410311</v>
      </c>
      <c r="R108" s="91">
        <f t="shared" si="64"/>
        <v>1</v>
      </c>
      <c r="S108" s="240">
        <f t="shared" si="72"/>
        <v>202482</v>
      </c>
      <c r="T108" s="286">
        <f t="shared" si="57"/>
        <v>26873.979693410311</v>
      </c>
      <c r="U108" s="91">
        <f t="shared" si="65"/>
        <v>1</v>
      </c>
      <c r="V108" s="270">
        <f t="shared" si="73"/>
        <v>202482</v>
      </c>
      <c r="W108" s="266"/>
    </row>
    <row r="109" spans="1:23" x14ac:dyDescent="0.2">
      <c r="A109" s="162">
        <v>14</v>
      </c>
      <c r="B109" s="152" t="s">
        <v>233</v>
      </c>
      <c r="C109" s="102">
        <v>32772.879999999997</v>
      </c>
      <c r="D109" s="102">
        <f t="shared" si="67"/>
        <v>4349.7086734355289</v>
      </c>
      <c r="E109" s="139">
        <v>16800</v>
      </c>
      <c r="F109" s="88">
        <f t="shared" si="68"/>
        <v>2229.7431813657176</v>
      </c>
      <c r="G109" s="153">
        <v>66600</v>
      </c>
      <c r="H109" s="98">
        <v>80000</v>
      </c>
      <c r="I109" s="64">
        <v>74000</v>
      </c>
      <c r="J109" s="98">
        <f t="shared" si="69"/>
        <v>88800</v>
      </c>
      <c r="K109" s="98">
        <v>80000</v>
      </c>
      <c r="L109" s="88">
        <f t="shared" si="70"/>
        <v>10617.824673170084</v>
      </c>
      <c r="M109" s="208">
        <v>82800</v>
      </c>
      <c r="N109" s="88">
        <f t="shared" si="71"/>
        <v>10989.448536731037</v>
      </c>
      <c r="O109" s="91">
        <v>0</v>
      </c>
      <c r="P109" s="100">
        <v>16800</v>
      </c>
      <c r="Q109" s="286">
        <f t="shared" si="57"/>
        <v>2229.7431813657176</v>
      </c>
      <c r="R109" s="91">
        <v>0</v>
      </c>
      <c r="S109" s="240">
        <f t="shared" si="72"/>
        <v>16800</v>
      </c>
      <c r="T109" s="286">
        <f t="shared" si="57"/>
        <v>2229.7431813657176</v>
      </c>
      <c r="U109" s="91">
        <v>0</v>
      </c>
      <c r="V109" s="270">
        <f t="shared" si="73"/>
        <v>16800</v>
      </c>
      <c r="W109" s="266"/>
    </row>
    <row r="110" spans="1:23" x14ac:dyDescent="0.2">
      <c r="A110" s="162">
        <v>15</v>
      </c>
      <c r="B110" s="152" t="s">
        <v>186</v>
      </c>
      <c r="C110" s="102">
        <v>20196</v>
      </c>
      <c r="D110" s="102">
        <f t="shared" si="67"/>
        <v>2680.4698387417875</v>
      </c>
      <c r="E110" s="139">
        <v>20194</v>
      </c>
      <c r="F110" s="88">
        <f t="shared" si="68"/>
        <v>2680.2043931249582</v>
      </c>
      <c r="G110" s="153">
        <v>16923</v>
      </c>
      <c r="H110" s="98">
        <v>22032</v>
      </c>
      <c r="I110" s="64">
        <v>18828</v>
      </c>
      <c r="J110" s="98">
        <f t="shared" si="69"/>
        <v>22593.599999999999</v>
      </c>
      <c r="K110" s="98">
        <v>22032</v>
      </c>
      <c r="L110" s="88">
        <f t="shared" si="70"/>
        <v>2924.1489149910412</v>
      </c>
      <c r="M110" s="208">
        <v>22638</v>
      </c>
      <c r="N110" s="88">
        <f t="shared" si="71"/>
        <v>3004.5789368903042</v>
      </c>
      <c r="O110" s="91">
        <f>M110/E110</f>
        <v>1.1210260473407943</v>
      </c>
      <c r="P110" s="100">
        <v>22032</v>
      </c>
      <c r="Q110" s="286">
        <f t="shared" si="57"/>
        <v>2924.1489149910412</v>
      </c>
      <c r="R110" s="91">
        <f>Q110/N110</f>
        <v>0.97323085078187133</v>
      </c>
      <c r="S110" s="240">
        <f t="shared" si="72"/>
        <v>22032</v>
      </c>
      <c r="T110" s="286">
        <f t="shared" si="57"/>
        <v>2924.1489149910412</v>
      </c>
      <c r="U110" s="91">
        <f>T110/Q110</f>
        <v>1</v>
      </c>
      <c r="V110" s="270">
        <f t="shared" si="73"/>
        <v>22032</v>
      </c>
      <c r="W110" s="266"/>
    </row>
    <row r="111" spans="1:23" x14ac:dyDescent="0.2">
      <c r="A111" s="162">
        <v>16</v>
      </c>
      <c r="B111" s="152" t="s">
        <v>279</v>
      </c>
      <c r="C111" s="102">
        <v>82520</v>
      </c>
      <c r="D111" s="102">
        <f t="shared" si="67"/>
        <v>10952.286150374941</v>
      </c>
      <c r="E111" s="139">
        <v>20000</v>
      </c>
      <c r="F111" s="88">
        <f t="shared" si="68"/>
        <v>2654.4561682925209</v>
      </c>
      <c r="G111" s="153">
        <v>62300</v>
      </c>
      <c r="H111" s="98">
        <v>70000</v>
      </c>
      <c r="I111" s="64">
        <v>69950</v>
      </c>
      <c r="J111" s="98">
        <f t="shared" si="69"/>
        <v>83940</v>
      </c>
      <c r="K111" s="98">
        <v>70000</v>
      </c>
      <c r="L111" s="88">
        <f t="shared" si="70"/>
        <v>9290.596589023824</v>
      </c>
      <c r="M111" s="208">
        <v>69950</v>
      </c>
      <c r="N111" s="88">
        <f t="shared" si="71"/>
        <v>9283.9604486030912</v>
      </c>
      <c r="O111" s="91">
        <v>0</v>
      </c>
      <c r="P111" s="100">
        <v>0</v>
      </c>
      <c r="Q111" s="286">
        <f t="shared" si="57"/>
        <v>0</v>
      </c>
      <c r="R111" s="91">
        <v>0</v>
      </c>
      <c r="S111" s="240">
        <f t="shared" si="72"/>
        <v>0</v>
      </c>
      <c r="T111" s="286">
        <f t="shared" si="57"/>
        <v>0</v>
      </c>
      <c r="U111" s="91">
        <v>0</v>
      </c>
      <c r="V111" s="270">
        <f t="shared" si="73"/>
        <v>0</v>
      </c>
      <c r="W111" s="266"/>
    </row>
    <row r="112" spans="1:23" x14ac:dyDescent="0.2">
      <c r="A112" s="162">
        <v>17</v>
      </c>
      <c r="B112" s="152" t="s">
        <v>237</v>
      </c>
      <c r="C112" s="97">
        <v>49090</v>
      </c>
      <c r="D112" s="102">
        <f t="shared" si="67"/>
        <v>6515.3626650739925</v>
      </c>
      <c r="E112" s="139">
        <v>0</v>
      </c>
      <c r="F112" s="88">
        <f t="shared" si="68"/>
        <v>0</v>
      </c>
      <c r="G112" s="153">
        <v>3450</v>
      </c>
      <c r="H112" s="98">
        <v>5000</v>
      </c>
      <c r="I112" s="64">
        <v>3450</v>
      </c>
      <c r="J112" s="98">
        <f t="shared" si="69"/>
        <v>4140</v>
      </c>
      <c r="K112" s="98">
        <v>5000</v>
      </c>
      <c r="L112" s="88">
        <f t="shared" si="70"/>
        <v>663.61404207313024</v>
      </c>
      <c r="M112" s="208">
        <v>3450</v>
      </c>
      <c r="N112" s="88">
        <f t="shared" si="71"/>
        <v>457.89368903045988</v>
      </c>
      <c r="O112" s="91">
        <v>0</v>
      </c>
      <c r="P112" s="100">
        <v>5000</v>
      </c>
      <c r="Q112" s="286">
        <f t="shared" si="57"/>
        <v>663.61404207313024</v>
      </c>
      <c r="R112" s="91">
        <v>0</v>
      </c>
      <c r="S112" s="240">
        <f t="shared" si="72"/>
        <v>5000</v>
      </c>
      <c r="T112" s="286">
        <f t="shared" si="57"/>
        <v>663.61404207313024</v>
      </c>
      <c r="U112" s="91">
        <v>0</v>
      </c>
      <c r="V112" s="270">
        <f t="shared" si="73"/>
        <v>5000</v>
      </c>
      <c r="W112" s="266"/>
    </row>
    <row r="113" spans="1:23" x14ac:dyDescent="0.2">
      <c r="A113" s="163" t="s">
        <v>170</v>
      </c>
      <c r="B113" s="152" t="s">
        <v>178</v>
      </c>
      <c r="C113" s="102">
        <v>15101.7</v>
      </c>
      <c r="D113" s="102">
        <f t="shared" si="67"/>
        <v>2004.3400358351582</v>
      </c>
      <c r="E113" s="139">
        <v>18000</v>
      </c>
      <c r="F113" s="88">
        <f t="shared" si="68"/>
        <v>2389.0105514632687</v>
      </c>
      <c r="G113" s="153">
        <v>11258.3</v>
      </c>
      <c r="H113" s="98">
        <v>15500</v>
      </c>
      <c r="I113" s="64">
        <v>12831.05</v>
      </c>
      <c r="J113" s="98">
        <f t="shared" si="69"/>
        <v>15397.26</v>
      </c>
      <c r="K113" s="98">
        <v>15500</v>
      </c>
      <c r="L113" s="88">
        <f t="shared" si="70"/>
        <v>2057.2035304267038</v>
      </c>
      <c r="M113" s="208">
        <v>15374.01</v>
      </c>
      <c r="N113" s="88">
        <f t="shared" si="71"/>
        <v>2040.481783794545</v>
      </c>
      <c r="O113" s="91">
        <f>M113/E113</f>
        <v>0.85411166666666671</v>
      </c>
      <c r="P113" s="100">
        <v>18000</v>
      </c>
      <c r="Q113" s="286">
        <f t="shared" si="57"/>
        <v>2389.0105514632687</v>
      </c>
      <c r="R113" s="91">
        <f>Q113/N113</f>
        <v>1.1708070958715391</v>
      </c>
      <c r="S113" s="240">
        <f t="shared" si="72"/>
        <v>18000</v>
      </c>
      <c r="T113" s="286">
        <f t="shared" si="57"/>
        <v>2389.0105514632687</v>
      </c>
      <c r="U113" s="91">
        <f>T113/Q113</f>
        <v>1</v>
      </c>
      <c r="V113" s="270">
        <f t="shared" si="73"/>
        <v>18000</v>
      </c>
      <c r="W113" s="266"/>
    </row>
    <row r="114" spans="1:23" x14ac:dyDescent="0.2">
      <c r="A114" s="163" t="s">
        <v>185</v>
      </c>
      <c r="B114" s="152" t="s">
        <v>154</v>
      </c>
      <c r="C114" s="102">
        <v>55269.21</v>
      </c>
      <c r="D114" s="102">
        <f t="shared" si="67"/>
        <v>7335.4847700577338</v>
      </c>
      <c r="E114" s="139">
        <v>65000</v>
      </c>
      <c r="F114" s="88">
        <f t="shared" si="68"/>
        <v>8626.9825469506923</v>
      </c>
      <c r="G114" s="153">
        <v>27900</v>
      </c>
      <c r="H114" s="98">
        <v>40000</v>
      </c>
      <c r="I114" s="64">
        <v>30807.1</v>
      </c>
      <c r="J114" s="98">
        <f t="shared" si="69"/>
        <v>36968.520000000004</v>
      </c>
      <c r="K114" s="98">
        <v>40000</v>
      </c>
      <c r="L114" s="88">
        <f t="shared" si="70"/>
        <v>5308.9123365850419</v>
      </c>
      <c r="M114" s="216">
        <v>36619.32</v>
      </c>
      <c r="N114" s="88">
        <f t="shared" si="71"/>
        <v>4860.2189926338842</v>
      </c>
      <c r="O114" s="91">
        <f>M114/E114</f>
        <v>0.56337415384615386</v>
      </c>
      <c r="P114" s="100">
        <v>40000</v>
      </c>
      <c r="Q114" s="286">
        <f t="shared" si="57"/>
        <v>5308.9123365850419</v>
      </c>
      <c r="R114" s="91">
        <f>Q114/N114</f>
        <v>1.0923195733836673</v>
      </c>
      <c r="S114" s="240">
        <f t="shared" si="72"/>
        <v>40000</v>
      </c>
      <c r="T114" s="286">
        <f t="shared" si="57"/>
        <v>5308.9123365850419</v>
      </c>
      <c r="U114" s="91">
        <f>T114/Q114</f>
        <v>1</v>
      </c>
      <c r="V114" s="270">
        <f t="shared" si="73"/>
        <v>40000</v>
      </c>
      <c r="W114" s="266"/>
    </row>
    <row r="115" spans="1:23" x14ac:dyDescent="0.2">
      <c r="A115" s="162">
        <v>20</v>
      </c>
      <c r="B115" s="152" t="s">
        <v>113</v>
      </c>
      <c r="C115" s="102">
        <v>20160</v>
      </c>
      <c r="D115" s="102">
        <f t="shared" si="67"/>
        <v>2675.6918176388613</v>
      </c>
      <c r="E115" s="139">
        <v>18000</v>
      </c>
      <c r="F115" s="88">
        <f t="shared" si="68"/>
        <v>2389.0105514632687</v>
      </c>
      <c r="G115" s="153">
        <v>10560</v>
      </c>
      <c r="H115" s="98">
        <v>18000</v>
      </c>
      <c r="I115" s="64">
        <v>11440</v>
      </c>
      <c r="J115" s="98">
        <f t="shared" si="69"/>
        <v>13728</v>
      </c>
      <c r="K115" s="98">
        <v>18000</v>
      </c>
      <c r="L115" s="88">
        <f t="shared" si="70"/>
        <v>2389.0105514632687</v>
      </c>
      <c r="M115" s="216">
        <v>14784.05</v>
      </c>
      <c r="N115" s="88">
        <f t="shared" si="71"/>
        <v>1962.1806357422522</v>
      </c>
      <c r="O115" s="91">
        <f>M115/E115</f>
        <v>0.82133611111111104</v>
      </c>
      <c r="P115" s="100">
        <v>18000</v>
      </c>
      <c r="Q115" s="286">
        <f t="shared" si="57"/>
        <v>2389.0105514632687</v>
      </c>
      <c r="R115" s="91">
        <f>Q115/N115</f>
        <v>1.2175283498094229</v>
      </c>
      <c r="S115" s="240">
        <f t="shared" si="72"/>
        <v>18000</v>
      </c>
      <c r="T115" s="286">
        <f t="shared" si="57"/>
        <v>2389.0105514632687</v>
      </c>
      <c r="U115" s="91">
        <f>T115/Q115</f>
        <v>1</v>
      </c>
      <c r="V115" s="270">
        <f t="shared" si="73"/>
        <v>18000</v>
      </c>
      <c r="W115" s="266"/>
    </row>
    <row r="116" spans="1:23" x14ac:dyDescent="0.2">
      <c r="A116" s="162">
        <v>21</v>
      </c>
      <c r="B116" s="152" t="s">
        <v>51</v>
      </c>
      <c r="C116" s="102">
        <v>6621</v>
      </c>
      <c r="D116" s="102">
        <f t="shared" si="67"/>
        <v>878.75771451323908</v>
      </c>
      <c r="E116" s="139">
        <v>10000</v>
      </c>
      <c r="F116" s="88">
        <f t="shared" si="68"/>
        <v>1327.2280841462605</v>
      </c>
      <c r="G116" s="153">
        <v>6761.19</v>
      </c>
      <c r="H116" s="98">
        <v>10000</v>
      </c>
      <c r="I116" s="64">
        <v>7061.19</v>
      </c>
      <c r="J116" s="98">
        <f t="shared" si="69"/>
        <v>8473.4279999999999</v>
      </c>
      <c r="K116" s="98">
        <v>10000</v>
      </c>
      <c r="L116" s="88">
        <f t="shared" si="70"/>
        <v>1327.2280841462605</v>
      </c>
      <c r="M116" s="216">
        <v>7061.19</v>
      </c>
      <c r="N116" s="88">
        <f t="shared" si="71"/>
        <v>937.18096754927319</v>
      </c>
      <c r="O116" s="91">
        <f>M116/E116</f>
        <v>0.70611899999999994</v>
      </c>
      <c r="P116" s="100">
        <v>10000</v>
      </c>
      <c r="Q116" s="286">
        <f t="shared" si="57"/>
        <v>1327.2280841462605</v>
      </c>
      <c r="R116" s="91">
        <f>Q116/N116</f>
        <v>1.4161918883361022</v>
      </c>
      <c r="S116" s="240">
        <f t="shared" si="72"/>
        <v>10000</v>
      </c>
      <c r="T116" s="286">
        <v>2000</v>
      </c>
      <c r="U116" s="91">
        <f>T116/Q116</f>
        <v>1.5069000000000001</v>
      </c>
      <c r="V116" s="270">
        <f t="shared" si="73"/>
        <v>15069</v>
      </c>
      <c r="W116" s="265" t="s">
        <v>335</v>
      </c>
    </row>
    <row r="117" spans="1:23" x14ac:dyDescent="0.2">
      <c r="A117" s="162">
        <v>22</v>
      </c>
      <c r="B117" s="152" t="s">
        <v>150</v>
      </c>
      <c r="C117" s="102">
        <v>0</v>
      </c>
      <c r="D117" s="102">
        <f t="shared" si="67"/>
        <v>0</v>
      </c>
      <c r="E117" s="139">
        <v>10000</v>
      </c>
      <c r="F117" s="88">
        <f t="shared" si="68"/>
        <v>1327.2280841462605</v>
      </c>
      <c r="G117" s="153">
        <v>4542</v>
      </c>
      <c r="H117" s="98">
        <v>10000</v>
      </c>
      <c r="I117" s="64">
        <v>4542</v>
      </c>
      <c r="J117" s="98">
        <f t="shared" si="69"/>
        <v>5450.4</v>
      </c>
      <c r="K117" s="98">
        <v>10000</v>
      </c>
      <c r="L117" s="88">
        <f t="shared" si="70"/>
        <v>1327.2280841462605</v>
      </c>
      <c r="M117" s="216">
        <v>11799.5</v>
      </c>
      <c r="N117" s="88">
        <f t="shared" si="71"/>
        <v>1566.06277788838</v>
      </c>
      <c r="O117" s="91">
        <v>0</v>
      </c>
      <c r="P117" s="100">
        <v>5000</v>
      </c>
      <c r="Q117" s="286">
        <f t="shared" si="57"/>
        <v>663.61404207313024</v>
      </c>
      <c r="R117" s="91">
        <v>0</v>
      </c>
      <c r="S117" s="240">
        <f t="shared" si="72"/>
        <v>5000</v>
      </c>
      <c r="T117" s="286">
        <f t="shared" si="57"/>
        <v>663.61404207313024</v>
      </c>
      <c r="U117" s="91">
        <v>0</v>
      </c>
      <c r="V117" s="270">
        <f t="shared" si="73"/>
        <v>5000</v>
      </c>
      <c r="W117" s="266"/>
    </row>
    <row r="118" spans="1:23" x14ac:dyDescent="0.2">
      <c r="A118" s="162">
        <v>23</v>
      </c>
      <c r="B118" s="152" t="s">
        <v>197</v>
      </c>
      <c r="C118" s="102">
        <v>15326</v>
      </c>
      <c r="D118" s="102">
        <f t="shared" si="67"/>
        <v>2034.1097617625587</v>
      </c>
      <c r="E118" s="139">
        <v>20000</v>
      </c>
      <c r="F118" s="88">
        <f t="shared" si="68"/>
        <v>2654.4561682925209</v>
      </c>
      <c r="G118" s="153">
        <v>17500</v>
      </c>
      <c r="H118" s="98">
        <v>19000</v>
      </c>
      <c r="I118" s="153">
        <v>17500</v>
      </c>
      <c r="J118" s="98">
        <f t="shared" si="69"/>
        <v>21000</v>
      </c>
      <c r="K118" s="98">
        <v>19000</v>
      </c>
      <c r="L118" s="88">
        <f t="shared" si="70"/>
        <v>2521.7333598778951</v>
      </c>
      <c r="M118" s="216">
        <v>27588</v>
      </c>
      <c r="N118" s="88">
        <f t="shared" si="71"/>
        <v>3661.5568385427032</v>
      </c>
      <c r="O118" s="91">
        <f>M118/E118</f>
        <v>1.3794</v>
      </c>
      <c r="P118" s="100">
        <v>19000</v>
      </c>
      <c r="Q118" s="286">
        <f t="shared" si="57"/>
        <v>2521.7333598778951</v>
      </c>
      <c r="R118" s="91">
        <f>Q118/N118</f>
        <v>0.68870523415977969</v>
      </c>
      <c r="S118" s="240">
        <f t="shared" si="72"/>
        <v>19000</v>
      </c>
      <c r="T118" s="286">
        <f t="shared" si="57"/>
        <v>2521.7333598778951</v>
      </c>
      <c r="U118" s="91">
        <f>T118/Q118</f>
        <v>1</v>
      </c>
      <c r="V118" s="270">
        <f t="shared" si="73"/>
        <v>19000</v>
      </c>
      <c r="W118" s="266"/>
    </row>
    <row r="119" spans="1:23" x14ac:dyDescent="0.2">
      <c r="A119" s="162">
        <v>24</v>
      </c>
      <c r="B119" s="152" t="s">
        <v>231</v>
      </c>
      <c r="C119" s="102">
        <v>73970</v>
      </c>
      <c r="D119" s="102">
        <f t="shared" si="67"/>
        <v>9817.5061384298879</v>
      </c>
      <c r="E119" s="139">
        <v>73000</v>
      </c>
      <c r="F119" s="88">
        <f t="shared" si="68"/>
        <v>9688.7650142677012</v>
      </c>
      <c r="G119" s="153">
        <v>40590</v>
      </c>
      <c r="H119" s="98">
        <v>65180</v>
      </c>
      <c r="I119" s="153">
        <v>43990</v>
      </c>
      <c r="J119" s="98">
        <f t="shared" si="69"/>
        <v>52788</v>
      </c>
      <c r="K119" s="98">
        <v>65180</v>
      </c>
      <c r="L119" s="88">
        <f t="shared" si="70"/>
        <v>8650.8726524653248</v>
      </c>
      <c r="M119" s="216">
        <v>66560</v>
      </c>
      <c r="N119" s="88">
        <f t="shared" si="71"/>
        <v>8834.0301280775093</v>
      </c>
      <c r="O119" s="91">
        <f>M119/E119</f>
        <v>0.91178082191780818</v>
      </c>
      <c r="P119" s="100">
        <v>70000</v>
      </c>
      <c r="Q119" s="286">
        <f t="shared" si="57"/>
        <v>9290.596589023824</v>
      </c>
      <c r="R119" s="91">
        <f>Q119/N119</f>
        <v>1.0516826923076925</v>
      </c>
      <c r="S119" s="240">
        <f t="shared" si="72"/>
        <v>70000</v>
      </c>
      <c r="T119" s="286">
        <f t="shared" si="57"/>
        <v>9290.596589023824</v>
      </c>
      <c r="U119" s="91">
        <f>T119/Q119</f>
        <v>1</v>
      </c>
      <c r="V119" s="270">
        <f t="shared" si="73"/>
        <v>70000</v>
      </c>
      <c r="W119" s="266"/>
    </row>
    <row r="120" spans="1:23" x14ac:dyDescent="0.2">
      <c r="A120" s="162">
        <v>25</v>
      </c>
      <c r="B120" s="152" t="s">
        <v>155</v>
      </c>
      <c r="C120" s="102">
        <v>93310</v>
      </c>
      <c r="D120" s="102">
        <f t="shared" si="67"/>
        <v>12384.365253168757</v>
      </c>
      <c r="E120" s="139">
        <v>70000</v>
      </c>
      <c r="F120" s="88">
        <f t="shared" si="68"/>
        <v>9290.596589023824</v>
      </c>
      <c r="G120" s="153">
        <v>20850</v>
      </c>
      <c r="H120" s="98">
        <v>30000</v>
      </c>
      <c r="I120" s="64">
        <v>20850</v>
      </c>
      <c r="J120" s="98">
        <f t="shared" si="69"/>
        <v>25020</v>
      </c>
      <c r="K120" s="98">
        <v>30000</v>
      </c>
      <c r="L120" s="88">
        <f t="shared" si="70"/>
        <v>3981.6842524387812</v>
      </c>
      <c r="M120" s="216">
        <v>61574</v>
      </c>
      <c r="N120" s="88">
        <f t="shared" si="71"/>
        <v>8172.2742053221846</v>
      </c>
      <c r="O120" s="91">
        <f>M120/E120</f>
        <v>0.87962857142857143</v>
      </c>
      <c r="P120" s="100">
        <v>30000</v>
      </c>
      <c r="Q120" s="286">
        <f t="shared" si="57"/>
        <v>3981.6842524387812</v>
      </c>
      <c r="R120" s="91">
        <f>Q120/N120</f>
        <v>0.48721863124045861</v>
      </c>
      <c r="S120" s="240">
        <f t="shared" si="72"/>
        <v>30000</v>
      </c>
      <c r="T120" s="286">
        <v>7000</v>
      </c>
      <c r="U120" s="91">
        <f>T120/Q120</f>
        <v>1.7580500000000001</v>
      </c>
      <c r="V120" s="270">
        <f t="shared" si="73"/>
        <v>52741.5</v>
      </c>
      <c r="W120" s="265" t="s">
        <v>336</v>
      </c>
    </row>
    <row r="121" spans="1:23" x14ac:dyDescent="0.2">
      <c r="A121" s="162">
        <v>26</v>
      </c>
      <c r="B121" s="152" t="s">
        <v>288</v>
      </c>
      <c r="C121" s="102">
        <v>0</v>
      </c>
      <c r="D121" s="102">
        <f t="shared" si="67"/>
        <v>0</v>
      </c>
      <c r="E121" s="139">
        <v>0</v>
      </c>
      <c r="F121" s="88">
        <f t="shared" si="68"/>
        <v>0</v>
      </c>
      <c r="G121" s="153">
        <v>88750</v>
      </c>
      <c r="H121" s="98">
        <v>88750</v>
      </c>
      <c r="I121" s="64">
        <v>88750</v>
      </c>
      <c r="J121" s="98">
        <f t="shared" si="69"/>
        <v>106500</v>
      </c>
      <c r="K121" s="98">
        <v>88750</v>
      </c>
      <c r="L121" s="88">
        <f t="shared" si="70"/>
        <v>11779.149246798062</v>
      </c>
      <c r="M121" s="216">
        <v>88750</v>
      </c>
      <c r="N121" s="88">
        <f t="shared" si="71"/>
        <v>11779.149246798062</v>
      </c>
      <c r="O121" s="91" t="e">
        <f>M121/E121</f>
        <v>#DIV/0!</v>
      </c>
      <c r="P121" s="100">
        <v>50000</v>
      </c>
      <c r="Q121" s="286">
        <f t="shared" si="57"/>
        <v>6636.1404207313026</v>
      </c>
      <c r="R121" s="91">
        <f>Q121/N121</f>
        <v>0.56338028169014087</v>
      </c>
      <c r="S121" s="240">
        <f t="shared" si="72"/>
        <v>50000</v>
      </c>
      <c r="T121" s="286">
        <f t="shared" si="57"/>
        <v>6636.1404207313026</v>
      </c>
      <c r="U121" s="91">
        <f>T121/Q121</f>
        <v>1</v>
      </c>
      <c r="V121" s="270">
        <f t="shared" si="73"/>
        <v>50000</v>
      </c>
      <c r="W121" s="266"/>
    </row>
    <row r="122" spans="1:23" x14ac:dyDescent="0.2">
      <c r="A122" s="162">
        <v>27</v>
      </c>
      <c r="B122" s="152" t="s">
        <v>227</v>
      </c>
      <c r="C122" s="102">
        <v>84060</v>
      </c>
      <c r="D122" s="102">
        <f t="shared" si="67"/>
        <v>11156.679275333465</v>
      </c>
      <c r="E122" s="139">
        <v>25000</v>
      </c>
      <c r="F122" s="88">
        <f t="shared" si="68"/>
        <v>3318.0702103656513</v>
      </c>
      <c r="G122" s="153">
        <v>26130</v>
      </c>
      <c r="H122" s="98">
        <v>26130</v>
      </c>
      <c r="I122" s="64">
        <v>26130</v>
      </c>
      <c r="J122" s="98">
        <f t="shared" si="69"/>
        <v>31356</v>
      </c>
      <c r="K122" s="98">
        <v>26130</v>
      </c>
      <c r="L122" s="88">
        <f t="shared" si="70"/>
        <v>3468.0469838741787</v>
      </c>
      <c r="M122" s="216">
        <v>30710</v>
      </c>
      <c r="N122" s="88">
        <f t="shared" si="71"/>
        <v>4075.9174464131661</v>
      </c>
      <c r="O122" s="91">
        <f>M122/E122</f>
        <v>1.2283999999999999</v>
      </c>
      <c r="P122" s="100">
        <v>0</v>
      </c>
      <c r="Q122" s="286">
        <f t="shared" si="57"/>
        <v>0</v>
      </c>
      <c r="R122" s="91">
        <f>Q122/N122</f>
        <v>0</v>
      </c>
      <c r="S122" s="240">
        <f t="shared" si="72"/>
        <v>0</v>
      </c>
      <c r="T122" s="286">
        <v>3000</v>
      </c>
      <c r="U122" s="91" t="e">
        <f>T122/Q122</f>
        <v>#DIV/0!</v>
      </c>
      <c r="V122" s="270">
        <f t="shared" si="73"/>
        <v>22603.5</v>
      </c>
      <c r="W122" s="266"/>
    </row>
    <row r="123" spans="1:23" x14ac:dyDescent="0.2">
      <c r="A123" s="162">
        <v>28</v>
      </c>
      <c r="B123" s="152" t="s">
        <v>195</v>
      </c>
      <c r="C123" s="102">
        <v>0</v>
      </c>
      <c r="D123" s="102">
        <f t="shared" si="67"/>
        <v>0</v>
      </c>
      <c r="E123" s="139">
        <v>10000</v>
      </c>
      <c r="F123" s="88">
        <f t="shared" si="68"/>
        <v>1327.2280841462605</v>
      </c>
      <c r="G123" s="153">
        <v>0</v>
      </c>
      <c r="H123" s="98">
        <v>0</v>
      </c>
      <c r="I123" s="153">
        <v>0</v>
      </c>
      <c r="J123" s="98">
        <f t="shared" si="69"/>
        <v>0</v>
      </c>
      <c r="K123" s="98">
        <v>0</v>
      </c>
      <c r="L123" s="88">
        <f t="shared" si="70"/>
        <v>0</v>
      </c>
      <c r="M123" s="216">
        <v>0</v>
      </c>
      <c r="N123" s="88">
        <f t="shared" si="71"/>
        <v>0</v>
      </c>
      <c r="O123" s="91">
        <v>0</v>
      </c>
      <c r="P123" s="100">
        <v>19000</v>
      </c>
      <c r="Q123" s="286">
        <f t="shared" si="57"/>
        <v>2521.7333598778951</v>
      </c>
      <c r="R123" s="91">
        <v>0</v>
      </c>
      <c r="S123" s="240">
        <f t="shared" si="72"/>
        <v>19000</v>
      </c>
      <c r="T123" s="286">
        <f t="shared" si="57"/>
        <v>2521.7333598778951</v>
      </c>
      <c r="U123" s="91">
        <v>0</v>
      </c>
      <c r="V123" s="270">
        <f t="shared" si="73"/>
        <v>19000</v>
      </c>
      <c r="W123" s="266"/>
    </row>
    <row r="124" spans="1:23" x14ac:dyDescent="0.2">
      <c r="A124" s="162">
        <v>29</v>
      </c>
      <c r="B124" s="152" t="s">
        <v>295</v>
      </c>
      <c r="C124" s="102"/>
      <c r="D124" s="102">
        <f t="shared" si="67"/>
        <v>0</v>
      </c>
      <c r="E124" s="139">
        <v>0</v>
      </c>
      <c r="F124" s="88">
        <f t="shared" si="68"/>
        <v>0</v>
      </c>
      <c r="G124" s="153">
        <v>261565.43</v>
      </c>
      <c r="H124" s="98">
        <v>94375</v>
      </c>
      <c r="I124" s="98">
        <v>94375</v>
      </c>
      <c r="J124" s="98">
        <f t="shared" si="69"/>
        <v>113250</v>
      </c>
      <c r="K124" s="98">
        <v>244375</v>
      </c>
      <c r="L124" s="88">
        <f t="shared" si="70"/>
        <v>32434.136306324239</v>
      </c>
      <c r="M124" s="216">
        <v>163040.01999999999</v>
      </c>
      <c r="N124" s="88">
        <f t="shared" si="71"/>
        <v>21639.129338376799</v>
      </c>
      <c r="O124" s="91" t="e">
        <f>M124/E124</f>
        <v>#DIV/0!</v>
      </c>
      <c r="P124" s="100">
        <v>40000</v>
      </c>
      <c r="Q124" s="286">
        <f t="shared" ref="Q124:T180" si="74">P124/7.5345</f>
        <v>5308.9123365850419</v>
      </c>
      <c r="R124" s="91">
        <f>Q124/N124</f>
        <v>0.24533853712726483</v>
      </c>
      <c r="S124" s="240">
        <f t="shared" si="72"/>
        <v>40000</v>
      </c>
      <c r="T124" s="286">
        <v>22000</v>
      </c>
      <c r="U124" s="91">
        <f>T124/Q124</f>
        <v>4.1439750000000002</v>
      </c>
      <c r="V124" s="270">
        <f t="shared" si="73"/>
        <v>165759</v>
      </c>
      <c r="W124" s="265" t="s">
        <v>337</v>
      </c>
    </row>
    <row r="125" spans="1:23" x14ac:dyDescent="0.2">
      <c r="A125" s="162">
        <v>30</v>
      </c>
      <c r="B125" s="152" t="s">
        <v>193</v>
      </c>
      <c r="C125" s="102">
        <v>56060</v>
      </c>
      <c r="D125" s="102">
        <f t="shared" si="67"/>
        <v>7440.4406397239363</v>
      </c>
      <c r="E125" s="139">
        <v>0</v>
      </c>
      <c r="F125" s="88">
        <f t="shared" si="68"/>
        <v>0</v>
      </c>
      <c r="G125" s="153">
        <v>0</v>
      </c>
      <c r="H125" s="98">
        <v>167190.43</v>
      </c>
      <c r="I125" s="98">
        <v>167190.43</v>
      </c>
      <c r="J125" s="98">
        <f t="shared" si="69"/>
        <v>200628.51599999997</v>
      </c>
      <c r="K125" s="98">
        <v>167190.43</v>
      </c>
      <c r="L125" s="88">
        <f t="shared" si="70"/>
        <v>22189.983409648947</v>
      </c>
      <c r="M125" s="216">
        <v>261565.43</v>
      </c>
      <c r="N125" s="88">
        <f t="shared" si="71"/>
        <v>34715.698453779281</v>
      </c>
      <c r="O125" s="91" t="e">
        <f>M125/E125</f>
        <v>#DIV/0!</v>
      </c>
      <c r="P125" s="100">
        <v>0</v>
      </c>
      <c r="Q125" s="286">
        <f t="shared" si="74"/>
        <v>0</v>
      </c>
      <c r="R125" s="91">
        <f>Q125/N125</f>
        <v>0</v>
      </c>
      <c r="S125" s="240">
        <f t="shared" si="72"/>
        <v>0</v>
      </c>
      <c r="T125" s="286">
        <f t="shared" si="74"/>
        <v>0</v>
      </c>
      <c r="U125" s="91" t="e">
        <f>T125/Q125</f>
        <v>#DIV/0!</v>
      </c>
      <c r="V125" s="270">
        <f t="shared" si="73"/>
        <v>0</v>
      </c>
      <c r="W125" s="266"/>
    </row>
    <row r="126" spans="1:23" x14ac:dyDescent="0.2">
      <c r="A126" s="162">
        <v>31</v>
      </c>
      <c r="B126" s="152" t="s">
        <v>311</v>
      </c>
      <c r="C126" s="102">
        <v>0</v>
      </c>
      <c r="D126" s="102">
        <f t="shared" si="67"/>
        <v>0</v>
      </c>
      <c r="E126" s="139">
        <v>0</v>
      </c>
      <c r="F126" s="88">
        <f t="shared" si="68"/>
        <v>0</v>
      </c>
      <c r="G126" s="153">
        <v>24300</v>
      </c>
      <c r="H126" s="98">
        <v>24300</v>
      </c>
      <c r="I126" s="153">
        <v>24300</v>
      </c>
      <c r="J126" s="98">
        <f t="shared" si="69"/>
        <v>29160</v>
      </c>
      <c r="K126" s="98">
        <v>24300</v>
      </c>
      <c r="L126" s="88">
        <f t="shared" si="70"/>
        <v>3225.1642444754129</v>
      </c>
      <c r="M126" s="216">
        <v>24300</v>
      </c>
      <c r="N126" s="88">
        <f t="shared" si="71"/>
        <v>3225.1642444754129</v>
      </c>
      <c r="O126" s="91" t="e">
        <f>M126/E126</f>
        <v>#DIV/0!</v>
      </c>
      <c r="P126" s="100">
        <v>90000</v>
      </c>
      <c r="Q126" s="286">
        <f t="shared" si="74"/>
        <v>11945.052757316344</v>
      </c>
      <c r="R126" s="91">
        <f>Q126/N126</f>
        <v>3.7037037037037033</v>
      </c>
      <c r="S126" s="240">
        <f t="shared" si="72"/>
        <v>90000</v>
      </c>
      <c r="T126" s="286">
        <f t="shared" si="74"/>
        <v>11945.052757316344</v>
      </c>
      <c r="U126" s="91">
        <f>T126/Q126</f>
        <v>1</v>
      </c>
      <c r="V126" s="270">
        <f t="shared" si="73"/>
        <v>90000</v>
      </c>
      <c r="W126" s="266"/>
    </row>
    <row r="127" spans="1:23" x14ac:dyDescent="0.2">
      <c r="A127" s="162">
        <v>32</v>
      </c>
      <c r="B127" s="152" t="s">
        <v>344</v>
      </c>
      <c r="C127" s="102"/>
      <c r="D127" s="102">
        <f t="shared" si="67"/>
        <v>0</v>
      </c>
      <c r="E127" s="139">
        <v>15000</v>
      </c>
      <c r="F127" s="88">
        <f t="shared" si="68"/>
        <v>1990.8421262193906</v>
      </c>
      <c r="G127" s="153">
        <v>41388</v>
      </c>
      <c r="H127" s="98">
        <v>41388</v>
      </c>
      <c r="I127" s="153">
        <v>41388</v>
      </c>
      <c r="J127" s="98">
        <f t="shared" si="69"/>
        <v>49665.600000000006</v>
      </c>
      <c r="K127" s="98">
        <v>41388</v>
      </c>
      <c r="L127" s="88">
        <f t="shared" si="70"/>
        <v>5493.1315946645427</v>
      </c>
      <c r="M127" s="216">
        <v>0</v>
      </c>
      <c r="N127" s="88">
        <f t="shared" si="71"/>
        <v>0</v>
      </c>
      <c r="O127" s="91">
        <f>M127/E127</f>
        <v>0</v>
      </c>
      <c r="P127" s="100">
        <v>0</v>
      </c>
      <c r="Q127" s="286">
        <f t="shared" si="74"/>
        <v>0</v>
      </c>
      <c r="R127" s="91">
        <v>0</v>
      </c>
      <c r="S127" s="240">
        <f t="shared" si="72"/>
        <v>0</v>
      </c>
      <c r="T127" s="286">
        <v>65000</v>
      </c>
      <c r="U127" s="91">
        <v>0</v>
      </c>
      <c r="V127" s="270">
        <f t="shared" si="73"/>
        <v>489742.5</v>
      </c>
      <c r="W127" s="266" t="s">
        <v>337</v>
      </c>
    </row>
    <row r="128" spans="1:23" x14ac:dyDescent="0.2">
      <c r="A128" s="162">
        <v>33</v>
      </c>
      <c r="B128" s="152" t="s">
        <v>296</v>
      </c>
      <c r="C128" s="102"/>
      <c r="D128" s="102">
        <f t="shared" si="67"/>
        <v>0</v>
      </c>
      <c r="E128" s="139">
        <v>15000</v>
      </c>
      <c r="F128" s="88">
        <f t="shared" si="68"/>
        <v>1990.8421262193906</v>
      </c>
      <c r="G128" s="153">
        <v>90000</v>
      </c>
      <c r="H128" s="98">
        <v>98750</v>
      </c>
      <c r="I128" s="153">
        <v>90000</v>
      </c>
      <c r="J128" s="98">
        <f t="shared" si="69"/>
        <v>108000</v>
      </c>
      <c r="K128" s="98">
        <v>98750</v>
      </c>
      <c r="L128" s="88">
        <f t="shared" si="70"/>
        <v>13106.377330944322</v>
      </c>
      <c r="M128" s="216">
        <v>90000</v>
      </c>
      <c r="N128" s="88">
        <f t="shared" si="71"/>
        <v>11945.052757316344</v>
      </c>
      <c r="O128" s="91">
        <f>M128/E128</f>
        <v>6</v>
      </c>
      <c r="P128" s="100">
        <v>90000</v>
      </c>
      <c r="Q128" s="286">
        <f t="shared" si="74"/>
        <v>11945.052757316344</v>
      </c>
      <c r="R128" s="91">
        <f>Q128/N128</f>
        <v>1</v>
      </c>
      <c r="S128" s="240">
        <f t="shared" si="72"/>
        <v>90000</v>
      </c>
      <c r="T128" s="286">
        <f t="shared" si="74"/>
        <v>11945.052757316344</v>
      </c>
      <c r="U128" s="91">
        <f>T128/Q128</f>
        <v>1</v>
      </c>
      <c r="V128" s="270">
        <f t="shared" si="73"/>
        <v>90000</v>
      </c>
      <c r="W128" s="266"/>
    </row>
    <row r="129" spans="1:23" x14ac:dyDescent="0.2">
      <c r="A129" s="162">
        <v>34</v>
      </c>
      <c r="B129" s="152" t="s">
        <v>297</v>
      </c>
      <c r="C129" s="102"/>
      <c r="D129" s="102">
        <f t="shared" si="67"/>
        <v>0</v>
      </c>
      <c r="E129" s="139">
        <v>0</v>
      </c>
      <c r="F129" s="88">
        <f t="shared" si="68"/>
        <v>0</v>
      </c>
      <c r="G129" s="153">
        <v>0</v>
      </c>
      <c r="H129" s="98">
        <v>0</v>
      </c>
      <c r="I129" s="153">
        <v>0</v>
      </c>
      <c r="J129" s="98">
        <v>0</v>
      </c>
      <c r="K129" s="98">
        <v>0</v>
      </c>
      <c r="L129" s="88">
        <f t="shared" si="70"/>
        <v>0</v>
      </c>
      <c r="M129" s="216">
        <v>0</v>
      </c>
      <c r="N129" s="88">
        <f t="shared" si="71"/>
        <v>0</v>
      </c>
      <c r="O129" s="91">
        <v>0</v>
      </c>
      <c r="P129" s="100">
        <v>60000</v>
      </c>
      <c r="Q129" s="286">
        <f t="shared" si="74"/>
        <v>7963.3685048775624</v>
      </c>
      <c r="R129" s="91">
        <v>0</v>
      </c>
      <c r="S129" s="240">
        <f t="shared" si="72"/>
        <v>60000</v>
      </c>
      <c r="T129" s="286">
        <f t="shared" si="74"/>
        <v>7963.3685048775624</v>
      </c>
      <c r="U129" s="91">
        <v>0</v>
      </c>
      <c r="V129" s="270">
        <f t="shared" si="73"/>
        <v>60000</v>
      </c>
      <c r="W129" s="266"/>
    </row>
    <row r="130" spans="1:23" x14ac:dyDescent="0.2">
      <c r="A130" s="162">
        <v>35</v>
      </c>
      <c r="B130" s="152" t="s">
        <v>298</v>
      </c>
      <c r="C130" s="102"/>
      <c r="D130" s="102">
        <f t="shared" si="67"/>
        <v>0</v>
      </c>
      <c r="E130" s="139">
        <v>0</v>
      </c>
      <c r="F130" s="88">
        <f t="shared" si="68"/>
        <v>0</v>
      </c>
      <c r="G130" s="153"/>
      <c r="H130" s="98"/>
      <c r="I130" s="153"/>
      <c r="J130" s="98"/>
      <c r="K130" s="98">
        <v>0</v>
      </c>
      <c r="L130" s="88">
        <f t="shared" si="70"/>
        <v>0</v>
      </c>
      <c r="M130" s="216">
        <v>0</v>
      </c>
      <c r="N130" s="88">
        <f t="shared" si="71"/>
        <v>0</v>
      </c>
      <c r="O130" s="91">
        <v>0</v>
      </c>
      <c r="P130" s="100">
        <v>95000</v>
      </c>
      <c r="Q130" s="286">
        <f t="shared" si="74"/>
        <v>12608.666799389475</v>
      </c>
      <c r="R130" s="91">
        <v>0</v>
      </c>
      <c r="S130" s="240">
        <f t="shared" si="72"/>
        <v>95000</v>
      </c>
      <c r="T130" s="286">
        <f t="shared" si="74"/>
        <v>12608.666799389475</v>
      </c>
      <c r="U130" s="91">
        <v>0</v>
      </c>
      <c r="V130" s="270">
        <f t="shared" si="73"/>
        <v>95000</v>
      </c>
      <c r="W130" s="266"/>
    </row>
    <row r="131" spans="1:23" x14ac:dyDescent="0.2">
      <c r="A131" s="162">
        <v>36</v>
      </c>
      <c r="B131" s="152" t="s">
        <v>281</v>
      </c>
      <c r="C131" s="102">
        <v>0</v>
      </c>
      <c r="D131" s="102">
        <f t="shared" si="67"/>
        <v>0</v>
      </c>
      <c r="E131" s="139">
        <v>0</v>
      </c>
      <c r="F131" s="88">
        <f t="shared" si="68"/>
        <v>0</v>
      </c>
      <c r="G131" s="153">
        <v>0</v>
      </c>
      <c r="H131" s="98">
        <v>42000</v>
      </c>
      <c r="I131" s="153">
        <v>0</v>
      </c>
      <c r="J131" s="98">
        <v>0</v>
      </c>
      <c r="K131" s="98">
        <v>42000</v>
      </c>
      <c r="L131" s="88">
        <f t="shared" si="70"/>
        <v>5574.3579534142937</v>
      </c>
      <c r="M131" s="216">
        <v>41388</v>
      </c>
      <c r="N131" s="88">
        <f t="shared" si="71"/>
        <v>5493.1315946645427</v>
      </c>
      <c r="O131" s="91" t="e">
        <f>M131/E131</f>
        <v>#DIV/0!</v>
      </c>
      <c r="P131" s="100">
        <v>0</v>
      </c>
      <c r="Q131" s="286">
        <f t="shared" si="74"/>
        <v>0</v>
      </c>
      <c r="R131" s="91">
        <f>Q131/N131</f>
        <v>0</v>
      </c>
      <c r="S131" s="240">
        <f t="shared" si="72"/>
        <v>0</v>
      </c>
      <c r="T131" s="286">
        <f t="shared" si="74"/>
        <v>0</v>
      </c>
      <c r="U131" s="91" t="e">
        <f>T131/Q131</f>
        <v>#DIV/0!</v>
      </c>
      <c r="V131" s="270">
        <f t="shared" si="73"/>
        <v>0</v>
      </c>
      <c r="W131" s="266"/>
    </row>
    <row r="132" spans="1:23" x14ac:dyDescent="0.2">
      <c r="A132" s="162">
        <v>37</v>
      </c>
      <c r="B132" s="152" t="s">
        <v>238</v>
      </c>
      <c r="C132" s="102">
        <v>71195.520000000004</v>
      </c>
      <c r="D132" s="102">
        <f t="shared" si="67"/>
        <v>9449.2693609396774</v>
      </c>
      <c r="E132" s="139">
        <v>0</v>
      </c>
      <c r="F132" s="88">
        <f t="shared" si="68"/>
        <v>0</v>
      </c>
      <c r="G132" s="153">
        <v>17826.080000000002</v>
      </c>
      <c r="H132" s="98">
        <v>55000</v>
      </c>
      <c r="I132" s="153">
        <v>17826.080000000002</v>
      </c>
      <c r="J132" s="98">
        <f>I132/10*12</f>
        <v>21391.296000000002</v>
      </c>
      <c r="K132" s="98">
        <v>55000</v>
      </c>
      <c r="L132" s="88">
        <f t="shared" si="70"/>
        <v>7299.7544628044325</v>
      </c>
      <c r="M132" s="216">
        <v>17826.080000000002</v>
      </c>
      <c r="N132" s="88">
        <f t="shared" si="71"/>
        <v>2365.9274006237974</v>
      </c>
      <c r="O132" s="91" t="e">
        <f>M132/E132</f>
        <v>#DIV/0!</v>
      </c>
      <c r="P132" s="100">
        <v>55000</v>
      </c>
      <c r="Q132" s="286">
        <f t="shared" si="74"/>
        <v>7299.7544628044325</v>
      </c>
      <c r="R132" s="91">
        <f>Q132/N132</f>
        <v>3.0853670577042172</v>
      </c>
      <c r="S132" s="240">
        <f t="shared" si="72"/>
        <v>55000</v>
      </c>
      <c r="T132" s="286">
        <v>11600</v>
      </c>
      <c r="U132" s="91">
        <f>T132/Q132</f>
        <v>1.5890945454545455</v>
      </c>
      <c r="V132" s="270">
        <f t="shared" si="73"/>
        <v>87400.200000000012</v>
      </c>
      <c r="W132" s="265" t="s">
        <v>336</v>
      </c>
    </row>
    <row r="133" spans="1:23" x14ac:dyDescent="0.2">
      <c r="A133" s="162">
        <v>38</v>
      </c>
      <c r="B133" s="152" t="s">
        <v>278</v>
      </c>
      <c r="C133" s="102">
        <v>0</v>
      </c>
      <c r="D133" s="102">
        <f t="shared" si="67"/>
        <v>0</v>
      </c>
      <c r="E133" s="139">
        <v>0</v>
      </c>
      <c r="F133" s="88">
        <f t="shared" si="68"/>
        <v>0</v>
      </c>
      <c r="G133" s="153">
        <v>0</v>
      </c>
      <c r="H133" s="98">
        <v>58000</v>
      </c>
      <c r="I133" s="153">
        <v>56000</v>
      </c>
      <c r="J133" s="98">
        <v>56000</v>
      </c>
      <c r="K133" s="98">
        <v>56000</v>
      </c>
      <c r="L133" s="88">
        <f t="shared" si="70"/>
        <v>7432.4772712190588</v>
      </c>
      <c r="M133" s="216">
        <v>56000</v>
      </c>
      <c r="N133" s="88">
        <f t="shared" si="71"/>
        <v>7432.4772712190588</v>
      </c>
      <c r="O133" s="91" t="e">
        <f>M133/E133</f>
        <v>#DIV/0!</v>
      </c>
      <c r="P133" s="100">
        <v>30000</v>
      </c>
      <c r="Q133" s="286">
        <f t="shared" si="74"/>
        <v>3981.6842524387812</v>
      </c>
      <c r="R133" s="91">
        <f>Q133/N133</f>
        <v>0.5357142857142857</v>
      </c>
      <c r="S133" s="240">
        <f t="shared" si="72"/>
        <v>30000</v>
      </c>
      <c r="T133" s="286">
        <v>12000</v>
      </c>
      <c r="U133" s="91">
        <f>T133/Q133</f>
        <v>3.0138000000000003</v>
      </c>
      <c r="V133" s="270">
        <f t="shared" si="73"/>
        <v>90414</v>
      </c>
      <c r="W133" s="265" t="s">
        <v>336</v>
      </c>
    </row>
    <row r="134" spans="1:23" x14ac:dyDescent="0.2">
      <c r="A134" s="162">
        <v>39</v>
      </c>
      <c r="B134" s="152" t="s">
        <v>273</v>
      </c>
      <c r="C134" s="102">
        <v>86320</v>
      </c>
      <c r="D134" s="102">
        <f t="shared" si="67"/>
        <v>11456.632822350521</v>
      </c>
      <c r="E134" s="139">
        <v>0</v>
      </c>
      <c r="F134" s="88">
        <f t="shared" si="68"/>
        <v>0</v>
      </c>
      <c r="G134" s="153">
        <v>0</v>
      </c>
      <c r="H134" s="98">
        <v>0</v>
      </c>
      <c r="I134" s="153">
        <v>0</v>
      </c>
      <c r="J134" s="98">
        <f t="shared" ref="J134:J160" si="75">I134/10*12</f>
        <v>0</v>
      </c>
      <c r="K134" s="98">
        <v>30000</v>
      </c>
      <c r="L134" s="88">
        <f t="shared" si="70"/>
        <v>3981.6842524387812</v>
      </c>
      <c r="M134" s="216">
        <v>21258.66</v>
      </c>
      <c r="N134" s="88">
        <f t="shared" si="71"/>
        <v>2821.5090583316742</v>
      </c>
      <c r="O134" s="91">
        <v>0</v>
      </c>
      <c r="P134" s="100">
        <v>0</v>
      </c>
      <c r="Q134" s="286">
        <f t="shared" si="74"/>
        <v>0</v>
      </c>
      <c r="R134" s="91">
        <v>0</v>
      </c>
      <c r="S134" s="240">
        <f t="shared" si="72"/>
        <v>0</v>
      </c>
      <c r="T134" s="286">
        <v>7000</v>
      </c>
      <c r="U134" s="91">
        <v>0</v>
      </c>
      <c r="V134" s="270">
        <f t="shared" si="73"/>
        <v>52741.5</v>
      </c>
      <c r="W134" s="265" t="s">
        <v>337</v>
      </c>
    </row>
    <row r="135" spans="1:23" x14ac:dyDescent="0.2">
      <c r="A135" s="162">
        <v>40</v>
      </c>
      <c r="B135" s="152" t="s">
        <v>314</v>
      </c>
      <c r="C135" s="102">
        <v>53191.25</v>
      </c>
      <c r="D135" s="102">
        <f t="shared" si="67"/>
        <v>7059.6920830844774</v>
      </c>
      <c r="E135" s="139">
        <v>0</v>
      </c>
      <c r="F135" s="88">
        <f t="shared" si="68"/>
        <v>0</v>
      </c>
      <c r="G135" s="153">
        <v>0</v>
      </c>
      <c r="H135" s="98">
        <v>0</v>
      </c>
      <c r="I135" s="153">
        <v>0</v>
      </c>
      <c r="J135" s="98">
        <f t="shared" si="75"/>
        <v>0</v>
      </c>
      <c r="K135" s="98">
        <v>0</v>
      </c>
      <c r="L135" s="88">
        <f t="shared" si="70"/>
        <v>0</v>
      </c>
      <c r="M135" s="216">
        <v>0</v>
      </c>
      <c r="N135" s="88">
        <f t="shared" si="71"/>
        <v>0</v>
      </c>
      <c r="O135" s="91">
        <v>0</v>
      </c>
      <c r="P135" s="100">
        <v>0</v>
      </c>
      <c r="Q135" s="286">
        <f t="shared" si="74"/>
        <v>0</v>
      </c>
      <c r="R135" s="91">
        <v>0</v>
      </c>
      <c r="S135" s="240">
        <f t="shared" si="72"/>
        <v>0</v>
      </c>
      <c r="T135" s="286">
        <v>5000</v>
      </c>
      <c r="U135" s="91">
        <v>0</v>
      </c>
      <c r="V135" s="270">
        <f t="shared" si="73"/>
        <v>37672.5</v>
      </c>
      <c r="W135" s="265" t="s">
        <v>337</v>
      </c>
    </row>
    <row r="136" spans="1:23" x14ac:dyDescent="0.2">
      <c r="A136" s="162">
        <v>41</v>
      </c>
      <c r="B136" s="250" t="s">
        <v>318</v>
      </c>
      <c r="C136" s="102"/>
      <c r="D136" s="102">
        <f t="shared" si="67"/>
        <v>0</v>
      </c>
      <c r="E136" s="139"/>
      <c r="F136" s="88">
        <f t="shared" si="68"/>
        <v>0</v>
      </c>
      <c r="G136" s="153"/>
      <c r="H136" s="98"/>
      <c r="I136" s="249"/>
      <c r="J136" s="98"/>
      <c r="K136" s="98"/>
      <c r="L136" s="88"/>
      <c r="M136" s="259">
        <v>46693</v>
      </c>
      <c r="N136" s="88">
        <f t="shared" si="71"/>
        <v>6197.2260933041343</v>
      </c>
      <c r="O136" s="91">
        <v>0</v>
      </c>
      <c r="P136" s="100">
        <v>0</v>
      </c>
      <c r="Q136" s="286">
        <f t="shared" si="74"/>
        <v>0</v>
      </c>
      <c r="R136" s="91">
        <v>0</v>
      </c>
      <c r="S136" s="240">
        <f t="shared" si="72"/>
        <v>0</v>
      </c>
      <c r="T136" s="286">
        <v>6500</v>
      </c>
      <c r="U136" s="91">
        <v>0</v>
      </c>
      <c r="V136" s="270">
        <f t="shared" si="73"/>
        <v>48974.25</v>
      </c>
      <c r="W136" s="265" t="s">
        <v>338</v>
      </c>
    </row>
    <row r="137" spans="1:23" ht="12" x14ac:dyDescent="0.2">
      <c r="A137" s="162">
        <v>42</v>
      </c>
      <c r="B137" s="152" t="s">
        <v>274</v>
      </c>
      <c r="C137" s="102">
        <v>0</v>
      </c>
      <c r="D137" s="102">
        <f t="shared" si="67"/>
        <v>0</v>
      </c>
      <c r="E137" s="139">
        <v>0</v>
      </c>
      <c r="F137" s="88">
        <f t="shared" si="68"/>
        <v>0</v>
      </c>
      <c r="G137" s="153">
        <v>58008</v>
      </c>
      <c r="H137" s="98">
        <v>58008</v>
      </c>
      <c r="I137" s="64">
        <v>58008</v>
      </c>
      <c r="J137" s="98">
        <f t="shared" si="75"/>
        <v>69609.600000000006</v>
      </c>
      <c r="K137" s="98">
        <v>58008</v>
      </c>
      <c r="L137" s="88">
        <f t="shared" si="70"/>
        <v>7698.9846705156278</v>
      </c>
      <c r="M137" s="216">
        <v>58008</v>
      </c>
      <c r="N137" s="88">
        <f t="shared" si="71"/>
        <v>7698.9846705156278</v>
      </c>
      <c r="O137" s="91">
        <v>0</v>
      </c>
      <c r="P137" s="100">
        <v>80000</v>
      </c>
      <c r="Q137" s="286">
        <f t="shared" si="74"/>
        <v>10617.824673170084</v>
      </c>
      <c r="R137" s="91">
        <v>0</v>
      </c>
      <c r="S137" s="240">
        <f t="shared" si="72"/>
        <v>80000</v>
      </c>
      <c r="T137" s="286">
        <f t="shared" si="74"/>
        <v>10617.824673170084</v>
      </c>
      <c r="U137" s="91">
        <v>0</v>
      </c>
      <c r="V137" s="270">
        <f t="shared" si="73"/>
        <v>80000</v>
      </c>
      <c r="W137" s="274"/>
    </row>
    <row r="138" spans="1:23" ht="12" x14ac:dyDescent="0.2">
      <c r="A138" s="162">
        <v>43</v>
      </c>
      <c r="B138" s="152" t="s">
        <v>282</v>
      </c>
      <c r="C138" s="102">
        <v>0</v>
      </c>
      <c r="D138" s="102">
        <f t="shared" si="67"/>
        <v>0</v>
      </c>
      <c r="E138" s="139">
        <v>0</v>
      </c>
      <c r="F138" s="88">
        <f t="shared" si="68"/>
        <v>0</v>
      </c>
      <c r="G138" s="153">
        <v>17045.48</v>
      </c>
      <c r="H138" s="98">
        <v>30000</v>
      </c>
      <c r="I138" s="153">
        <v>17045.48</v>
      </c>
      <c r="J138" s="98">
        <f t="shared" si="75"/>
        <v>20454.576000000001</v>
      </c>
      <c r="K138" s="98">
        <v>30000</v>
      </c>
      <c r="L138" s="88">
        <f t="shared" si="70"/>
        <v>3981.6842524387812</v>
      </c>
      <c r="M138" s="216">
        <v>17045.48</v>
      </c>
      <c r="N138" s="88">
        <f t="shared" si="71"/>
        <v>2262.32397637534</v>
      </c>
      <c r="O138" s="91">
        <v>0</v>
      </c>
      <c r="P138" s="100">
        <v>0</v>
      </c>
      <c r="Q138" s="286">
        <f t="shared" si="74"/>
        <v>0</v>
      </c>
      <c r="R138" s="91">
        <v>0</v>
      </c>
      <c r="S138" s="240">
        <f t="shared" si="72"/>
        <v>0</v>
      </c>
      <c r="T138" s="286">
        <f t="shared" si="74"/>
        <v>0</v>
      </c>
      <c r="U138" s="91">
        <v>0</v>
      </c>
      <c r="V138" s="270">
        <f>T138*7.5345</f>
        <v>0</v>
      </c>
      <c r="W138" s="274"/>
    </row>
    <row r="139" spans="1:23" thickBot="1" x14ac:dyDescent="0.25">
      <c r="A139" s="164">
        <v>44</v>
      </c>
      <c r="B139" s="157" t="s">
        <v>194</v>
      </c>
      <c r="C139" s="158">
        <v>48950</v>
      </c>
      <c r="D139" s="158">
        <f t="shared" si="67"/>
        <v>6496.7814718959453</v>
      </c>
      <c r="E139" s="159">
        <v>50000</v>
      </c>
      <c r="F139" s="88">
        <f t="shared" si="68"/>
        <v>6636.1404207313026</v>
      </c>
      <c r="G139" s="165">
        <v>45700</v>
      </c>
      <c r="H139" s="109">
        <v>50000</v>
      </c>
      <c r="I139" s="165">
        <v>47900</v>
      </c>
      <c r="J139" s="109">
        <f t="shared" si="75"/>
        <v>57480</v>
      </c>
      <c r="K139" s="109">
        <v>50000</v>
      </c>
      <c r="L139" s="88">
        <f t="shared" si="70"/>
        <v>6636.1404207313026</v>
      </c>
      <c r="M139" s="217">
        <v>54450</v>
      </c>
      <c r="N139" s="88">
        <f t="shared" si="71"/>
        <v>7226.7569181763884</v>
      </c>
      <c r="O139" s="111">
        <f t="shared" ref="O139:O166" si="76">M139/E139</f>
        <v>1.089</v>
      </c>
      <c r="P139" s="142">
        <v>50000</v>
      </c>
      <c r="Q139" s="286">
        <f t="shared" si="74"/>
        <v>6636.1404207313026</v>
      </c>
      <c r="R139" s="111">
        <f t="shared" ref="R139:R166" si="77">Q139/N139</f>
        <v>0.91827364554637281</v>
      </c>
      <c r="S139" s="240">
        <f t="shared" si="72"/>
        <v>50000</v>
      </c>
      <c r="T139" s="286">
        <f t="shared" si="74"/>
        <v>6636.1404207313026</v>
      </c>
      <c r="U139" s="111">
        <f t="shared" ref="U139:U166" si="78">T139/Q139</f>
        <v>1</v>
      </c>
      <c r="V139" s="270">
        <f>T139*7.5345</f>
        <v>50000</v>
      </c>
      <c r="W139" s="274"/>
    </row>
    <row r="140" spans="1:23" s="51" customFormat="1" thickBot="1" x14ac:dyDescent="0.25">
      <c r="A140" s="166" t="s">
        <v>248</v>
      </c>
      <c r="B140" s="148" t="s">
        <v>75</v>
      </c>
      <c r="C140" s="167">
        <f t="shared" ref="C140:L140" si="79">SUM(C141:C178)</f>
        <v>3979265.78</v>
      </c>
      <c r="D140" s="168">
        <f t="shared" si="79"/>
        <v>528139.32974981738</v>
      </c>
      <c r="E140" s="169">
        <f t="shared" si="79"/>
        <v>4001950</v>
      </c>
      <c r="F140" s="114">
        <f t="shared" si="79"/>
        <v>531150.04313491273</v>
      </c>
      <c r="G140" s="114">
        <f t="shared" si="79"/>
        <v>3381986.2499999995</v>
      </c>
      <c r="H140" s="114">
        <f t="shared" si="79"/>
        <v>4476462</v>
      </c>
      <c r="I140" s="114">
        <f t="shared" si="79"/>
        <v>3562705.65</v>
      </c>
      <c r="J140" s="114">
        <f t="shared" si="79"/>
        <v>4275246.7799999993</v>
      </c>
      <c r="K140" s="114">
        <f t="shared" si="79"/>
        <v>4511462</v>
      </c>
      <c r="L140" s="114">
        <f t="shared" si="79"/>
        <v>598773.90669586579</v>
      </c>
      <c r="M140" s="209">
        <f t="shared" ref="M140" si="80">SUM(M141:M178)</f>
        <v>4238570.8400000008</v>
      </c>
      <c r="N140" s="114">
        <f t="shared" ref="N140" si="81">SUM(N141:N178)</f>
        <v>562555.02554914053</v>
      </c>
      <c r="O140" s="81">
        <f t="shared" si="76"/>
        <v>1.0591263858868802</v>
      </c>
      <c r="P140" s="115">
        <f t="shared" ref="P140:Q140" si="82">SUM(P141:P178)</f>
        <v>4580000</v>
      </c>
      <c r="Q140" s="287">
        <f t="shared" si="82"/>
        <v>607870.4625389874</v>
      </c>
      <c r="R140" s="81">
        <f t="shared" si="77"/>
        <v>1.0805528969288152</v>
      </c>
      <c r="S140" s="241">
        <f t="shared" ref="S140:T140" si="83">SUM(S141:S178)</f>
        <v>4652345</v>
      </c>
      <c r="T140" s="287">
        <f t="shared" si="83"/>
        <v>623757.11565399158</v>
      </c>
      <c r="U140" s="81">
        <f t="shared" si="78"/>
        <v>1.0261349318548032</v>
      </c>
      <c r="V140" s="271">
        <f t="shared" ref="V140" si="84">SUM(V141:V178)</f>
        <v>4699697.9878949998</v>
      </c>
      <c r="W140" s="264"/>
    </row>
    <row r="141" spans="1:23" ht="12" x14ac:dyDescent="0.2">
      <c r="A141" s="161">
        <v>1</v>
      </c>
      <c r="B141" s="149" t="s">
        <v>151</v>
      </c>
      <c r="C141" s="97">
        <v>15177.5</v>
      </c>
      <c r="D141" s="97">
        <f t="shared" ref="D141:D178" si="85">C141/7.5345</f>
        <v>2014.4004247129867</v>
      </c>
      <c r="E141" s="87">
        <v>190000</v>
      </c>
      <c r="F141" s="88">
        <f t="shared" ref="F141:F178" si="86">E141/7.5345</f>
        <v>25217.333598778951</v>
      </c>
      <c r="G141" s="151">
        <v>6230</v>
      </c>
      <c r="H141" s="88">
        <v>19000</v>
      </c>
      <c r="I141" s="64">
        <v>8250</v>
      </c>
      <c r="J141" s="88">
        <f t="shared" si="75"/>
        <v>9900</v>
      </c>
      <c r="K141" s="88">
        <v>19000</v>
      </c>
      <c r="L141" s="88">
        <f t="shared" ref="L141:L178" si="87">K141/7.5345</f>
        <v>2521.7333598778951</v>
      </c>
      <c r="M141" s="211">
        <v>11698.45</v>
      </c>
      <c r="N141" s="88">
        <f t="shared" ref="N141:N178" si="88">M141/7.5345</f>
        <v>1552.6511380980821</v>
      </c>
      <c r="O141" s="91">
        <f t="shared" si="76"/>
        <v>6.1570789473684218E-2</v>
      </c>
      <c r="P141" s="137">
        <v>19000</v>
      </c>
      <c r="Q141" s="286">
        <f t="shared" si="74"/>
        <v>2521.7333598778951</v>
      </c>
      <c r="R141" s="91">
        <f t="shared" si="77"/>
        <v>1.6241467886771326</v>
      </c>
      <c r="S141" s="240">
        <f t="shared" ref="S141:S178" si="89">Q141*7.5345</f>
        <v>19000</v>
      </c>
      <c r="T141" s="286">
        <f t="shared" si="74"/>
        <v>2521.7333598778951</v>
      </c>
      <c r="U141" s="91">
        <f t="shared" si="78"/>
        <v>1</v>
      </c>
      <c r="V141" s="270">
        <f t="shared" ref="V141:V178" si="90">T141*7.5345</f>
        <v>19000</v>
      </c>
      <c r="W141" s="274"/>
    </row>
    <row r="142" spans="1:23" ht="12" x14ac:dyDescent="0.2">
      <c r="A142" s="162">
        <v>2</v>
      </c>
      <c r="B142" s="149" t="s">
        <v>272</v>
      </c>
      <c r="C142" s="97">
        <v>43550</v>
      </c>
      <c r="D142" s="102">
        <f t="shared" si="85"/>
        <v>5780.0783064569641</v>
      </c>
      <c r="E142" s="87">
        <v>0</v>
      </c>
      <c r="F142" s="88">
        <f t="shared" si="86"/>
        <v>0</v>
      </c>
      <c r="G142" s="153">
        <v>36050</v>
      </c>
      <c r="H142" s="98">
        <v>36050</v>
      </c>
      <c r="I142" s="64">
        <v>36050</v>
      </c>
      <c r="J142" s="98">
        <f t="shared" si="75"/>
        <v>43260</v>
      </c>
      <c r="K142" s="98">
        <v>36050</v>
      </c>
      <c r="L142" s="88">
        <f t="shared" si="87"/>
        <v>4784.6572433472693</v>
      </c>
      <c r="M142" s="208">
        <v>36050</v>
      </c>
      <c r="N142" s="88">
        <f t="shared" si="88"/>
        <v>4784.6572433472693</v>
      </c>
      <c r="O142" s="91" t="e">
        <f t="shared" si="76"/>
        <v>#DIV/0!</v>
      </c>
      <c r="P142" s="137">
        <v>0</v>
      </c>
      <c r="Q142" s="286">
        <f t="shared" si="74"/>
        <v>0</v>
      </c>
      <c r="R142" s="91">
        <f t="shared" si="77"/>
        <v>0</v>
      </c>
      <c r="S142" s="240">
        <f t="shared" si="89"/>
        <v>0</v>
      </c>
      <c r="T142" s="286">
        <f t="shared" si="74"/>
        <v>0</v>
      </c>
      <c r="U142" s="91" t="e">
        <f t="shared" si="78"/>
        <v>#DIV/0!</v>
      </c>
      <c r="V142" s="270">
        <f t="shared" si="90"/>
        <v>0</v>
      </c>
      <c r="W142" s="274"/>
    </row>
    <row r="143" spans="1:23" ht="12" x14ac:dyDescent="0.2">
      <c r="A143" s="162">
        <v>3</v>
      </c>
      <c r="B143" s="152" t="s">
        <v>199</v>
      </c>
      <c r="C143" s="102">
        <v>1000</v>
      </c>
      <c r="D143" s="102">
        <f t="shared" si="85"/>
        <v>132.72280841462606</v>
      </c>
      <c r="E143" s="139">
        <v>12000</v>
      </c>
      <c r="F143" s="88">
        <f t="shared" si="86"/>
        <v>1592.6737009755125</v>
      </c>
      <c r="G143" s="153">
        <v>400</v>
      </c>
      <c r="H143" s="98">
        <v>5000</v>
      </c>
      <c r="I143" s="153">
        <v>450</v>
      </c>
      <c r="J143" s="98">
        <f t="shared" si="75"/>
        <v>540</v>
      </c>
      <c r="K143" s="98">
        <v>5000</v>
      </c>
      <c r="L143" s="88">
        <f t="shared" si="87"/>
        <v>663.61404207313024</v>
      </c>
      <c r="M143" s="208">
        <v>600</v>
      </c>
      <c r="N143" s="88">
        <f t="shared" si="88"/>
        <v>79.633685048775632</v>
      </c>
      <c r="O143" s="91">
        <f t="shared" si="76"/>
        <v>0.05</v>
      </c>
      <c r="P143" s="100">
        <v>5000</v>
      </c>
      <c r="Q143" s="286">
        <f t="shared" si="74"/>
        <v>663.61404207313024</v>
      </c>
      <c r="R143" s="91">
        <f t="shared" si="77"/>
        <v>8.3333333333333321</v>
      </c>
      <c r="S143" s="240">
        <f t="shared" si="89"/>
        <v>5000</v>
      </c>
      <c r="T143" s="286">
        <f t="shared" si="74"/>
        <v>663.61404207313024</v>
      </c>
      <c r="U143" s="91">
        <f t="shared" si="78"/>
        <v>1</v>
      </c>
      <c r="V143" s="270">
        <f t="shared" si="90"/>
        <v>5000</v>
      </c>
      <c r="W143" s="274"/>
    </row>
    <row r="144" spans="1:23" ht="12" x14ac:dyDescent="0.2">
      <c r="A144" s="162">
        <v>4</v>
      </c>
      <c r="B144" s="152" t="s">
        <v>339</v>
      </c>
      <c r="C144" s="102">
        <v>249500.18</v>
      </c>
      <c r="D144" s="102">
        <f t="shared" si="85"/>
        <v>33114.364589554709</v>
      </c>
      <c r="E144" s="139">
        <v>220000</v>
      </c>
      <c r="F144" s="88">
        <f t="shared" si="86"/>
        <v>29199.01785121773</v>
      </c>
      <c r="G144" s="153">
        <v>212934.26</v>
      </c>
      <c r="H144" s="98">
        <v>250000</v>
      </c>
      <c r="I144" s="65">
        <v>234694.06</v>
      </c>
      <c r="J144" s="98">
        <f t="shared" si="75"/>
        <v>281632.87199999997</v>
      </c>
      <c r="K144" s="98">
        <v>280000</v>
      </c>
      <c r="L144" s="88">
        <f t="shared" si="87"/>
        <v>37162.386356095296</v>
      </c>
      <c r="M144" s="208">
        <v>281355.52000000002</v>
      </c>
      <c r="N144" s="88">
        <f t="shared" si="88"/>
        <v>37342.294777357492</v>
      </c>
      <c r="O144" s="91">
        <f t="shared" si="76"/>
        <v>1.2788887272727274</v>
      </c>
      <c r="P144" s="100">
        <v>280000</v>
      </c>
      <c r="Q144" s="286">
        <f t="shared" si="74"/>
        <v>37162.386356095296</v>
      </c>
      <c r="R144" s="91">
        <f t="shared" si="77"/>
        <v>0.99518218089341193</v>
      </c>
      <c r="S144" s="240">
        <f t="shared" si="89"/>
        <v>280000</v>
      </c>
      <c r="T144" s="286">
        <v>42000</v>
      </c>
      <c r="U144" s="91">
        <f t="shared" si="78"/>
        <v>1.1301749999999999</v>
      </c>
      <c r="V144" s="270">
        <f t="shared" si="90"/>
        <v>316449</v>
      </c>
      <c r="W144" s="274" t="s">
        <v>342</v>
      </c>
    </row>
    <row r="145" spans="1:23" ht="12" x14ac:dyDescent="0.2">
      <c r="A145" s="162">
        <v>5</v>
      </c>
      <c r="B145" s="152" t="s">
        <v>223</v>
      </c>
      <c r="C145" s="102">
        <v>97500</v>
      </c>
      <c r="D145" s="102">
        <f t="shared" si="85"/>
        <v>12940.473820426039</v>
      </c>
      <c r="E145" s="139">
        <v>60000</v>
      </c>
      <c r="F145" s="88">
        <f t="shared" si="86"/>
        <v>7963.3685048775624</v>
      </c>
      <c r="G145" s="153">
        <v>56500</v>
      </c>
      <c r="H145" s="98">
        <v>60000</v>
      </c>
      <c r="I145" s="64">
        <v>62500</v>
      </c>
      <c r="J145" s="98">
        <f t="shared" si="75"/>
        <v>75000</v>
      </c>
      <c r="K145" s="98">
        <v>75000</v>
      </c>
      <c r="L145" s="88">
        <f t="shared" si="87"/>
        <v>9954.2106310969539</v>
      </c>
      <c r="M145" s="208">
        <v>74500</v>
      </c>
      <c r="N145" s="88">
        <f t="shared" si="88"/>
        <v>9887.8492268896407</v>
      </c>
      <c r="O145" s="91">
        <f t="shared" si="76"/>
        <v>1.2416666666666667</v>
      </c>
      <c r="P145" s="100">
        <v>75000</v>
      </c>
      <c r="Q145" s="286">
        <f t="shared" si="74"/>
        <v>9954.2106310969539</v>
      </c>
      <c r="R145" s="91">
        <f t="shared" si="77"/>
        <v>1.0067114093959733</v>
      </c>
      <c r="S145" s="240">
        <f t="shared" si="89"/>
        <v>75000</v>
      </c>
      <c r="T145" s="286">
        <f t="shared" si="74"/>
        <v>9954.2106310969539</v>
      </c>
      <c r="U145" s="91">
        <f t="shared" si="78"/>
        <v>1</v>
      </c>
      <c r="V145" s="270">
        <f t="shared" si="90"/>
        <v>75000</v>
      </c>
      <c r="W145" s="274"/>
    </row>
    <row r="146" spans="1:23" ht="12" x14ac:dyDescent="0.2">
      <c r="A146" s="162">
        <v>6</v>
      </c>
      <c r="B146" s="152" t="s">
        <v>224</v>
      </c>
      <c r="C146" s="102">
        <v>73790</v>
      </c>
      <c r="D146" s="102">
        <f t="shared" si="85"/>
        <v>9793.6160329152553</v>
      </c>
      <c r="E146" s="139">
        <v>50000</v>
      </c>
      <c r="F146" s="88">
        <f t="shared" si="86"/>
        <v>6636.1404207313026</v>
      </c>
      <c r="G146" s="153">
        <v>32820</v>
      </c>
      <c r="H146" s="98">
        <v>50000</v>
      </c>
      <c r="I146" s="64">
        <v>32820</v>
      </c>
      <c r="J146" s="98">
        <f t="shared" si="75"/>
        <v>39384</v>
      </c>
      <c r="K146" s="98">
        <v>50000</v>
      </c>
      <c r="L146" s="88">
        <f t="shared" si="87"/>
        <v>6636.1404207313026</v>
      </c>
      <c r="M146" s="208">
        <v>43226.27</v>
      </c>
      <c r="N146" s="88">
        <f t="shared" si="88"/>
        <v>5737.1119516888966</v>
      </c>
      <c r="O146" s="91">
        <f t="shared" si="76"/>
        <v>0.86452539999999989</v>
      </c>
      <c r="P146" s="100">
        <v>20000</v>
      </c>
      <c r="Q146" s="286">
        <f t="shared" si="74"/>
        <v>2654.4561682925209</v>
      </c>
      <c r="R146" s="91">
        <f t="shared" si="77"/>
        <v>0.46268160542188819</v>
      </c>
      <c r="S146" s="240">
        <f t="shared" si="89"/>
        <v>20000</v>
      </c>
      <c r="T146" s="286">
        <f t="shared" si="74"/>
        <v>2654.4561682925209</v>
      </c>
      <c r="U146" s="91">
        <f t="shared" si="78"/>
        <v>1</v>
      </c>
      <c r="V146" s="270">
        <f t="shared" si="90"/>
        <v>20000</v>
      </c>
      <c r="W146" s="274"/>
    </row>
    <row r="147" spans="1:23" ht="12" x14ac:dyDescent="0.2">
      <c r="A147" s="162">
        <v>7</v>
      </c>
      <c r="B147" s="152" t="s">
        <v>153</v>
      </c>
      <c r="C147" s="102">
        <v>39000</v>
      </c>
      <c r="D147" s="102">
        <f t="shared" si="85"/>
        <v>5176.1895281704155</v>
      </c>
      <c r="E147" s="139">
        <v>45000</v>
      </c>
      <c r="F147" s="88">
        <f t="shared" si="86"/>
        <v>5972.5263786581718</v>
      </c>
      <c r="G147" s="153">
        <v>25000</v>
      </c>
      <c r="H147" s="98">
        <v>45000</v>
      </c>
      <c r="I147" s="64">
        <v>32000</v>
      </c>
      <c r="J147" s="98">
        <f t="shared" si="75"/>
        <v>38400</v>
      </c>
      <c r="K147" s="98">
        <v>45000</v>
      </c>
      <c r="L147" s="88">
        <f t="shared" si="87"/>
        <v>5972.5263786581718</v>
      </c>
      <c r="M147" s="208">
        <v>32000</v>
      </c>
      <c r="N147" s="88">
        <f t="shared" si="88"/>
        <v>4247.1298692680339</v>
      </c>
      <c r="O147" s="91">
        <f t="shared" si="76"/>
        <v>0.71111111111111114</v>
      </c>
      <c r="P147" s="100">
        <v>45000</v>
      </c>
      <c r="Q147" s="286">
        <f t="shared" si="74"/>
        <v>5972.5263786581718</v>
      </c>
      <c r="R147" s="91">
        <f t="shared" si="77"/>
        <v>1.4062499999999998</v>
      </c>
      <c r="S147" s="240">
        <f t="shared" si="89"/>
        <v>45000</v>
      </c>
      <c r="T147" s="286">
        <f t="shared" si="74"/>
        <v>5972.5263786581718</v>
      </c>
      <c r="U147" s="91">
        <f t="shared" si="78"/>
        <v>1</v>
      </c>
      <c r="V147" s="270">
        <f t="shared" si="90"/>
        <v>45000</v>
      </c>
      <c r="W147" s="274"/>
    </row>
    <row r="148" spans="1:23" ht="12" x14ac:dyDescent="0.2">
      <c r="A148" s="162">
        <v>8</v>
      </c>
      <c r="B148" s="152" t="s">
        <v>189</v>
      </c>
      <c r="C148" s="102">
        <v>538868.16</v>
      </c>
      <c r="D148" s="102">
        <f t="shared" si="85"/>
        <v>71520.095560422065</v>
      </c>
      <c r="E148" s="139">
        <v>580000</v>
      </c>
      <c r="F148" s="88">
        <f t="shared" si="86"/>
        <v>76979.228880483104</v>
      </c>
      <c r="G148" s="153">
        <v>429152.72</v>
      </c>
      <c r="H148" s="98">
        <v>580000</v>
      </c>
      <c r="I148" s="64">
        <v>483553.9</v>
      </c>
      <c r="J148" s="98">
        <f t="shared" si="75"/>
        <v>580264.67999999993</v>
      </c>
      <c r="K148" s="98">
        <v>580000</v>
      </c>
      <c r="L148" s="88">
        <f t="shared" si="87"/>
        <v>76979.228880483104</v>
      </c>
      <c r="M148" s="208">
        <v>591877.88</v>
      </c>
      <c r="N148" s="88">
        <f t="shared" si="88"/>
        <v>78555.694472095027</v>
      </c>
      <c r="O148" s="91">
        <f t="shared" si="76"/>
        <v>1.0204791034482759</v>
      </c>
      <c r="P148" s="100">
        <v>670000</v>
      </c>
      <c r="Q148" s="286">
        <f t="shared" si="74"/>
        <v>88924.281637799446</v>
      </c>
      <c r="R148" s="91">
        <f t="shared" si="77"/>
        <v>1.1319902679924445</v>
      </c>
      <c r="S148" s="240">
        <f t="shared" si="89"/>
        <v>670000</v>
      </c>
      <c r="T148" s="286">
        <f t="shared" si="74"/>
        <v>88924.281637799446</v>
      </c>
      <c r="U148" s="91">
        <f t="shared" si="78"/>
        <v>1</v>
      </c>
      <c r="V148" s="270">
        <f t="shared" si="90"/>
        <v>670000</v>
      </c>
      <c r="W148" s="274"/>
    </row>
    <row r="149" spans="1:23" ht="12" x14ac:dyDescent="0.2">
      <c r="A149" s="162">
        <v>9</v>
      </c>
      <c r="B149" s="152" t="s">
        <v>29</v>
      </c>
      <c r="C149" s="102">
        <v>14086</v>
      </c>
      <c r="D149" s="102">
        <f t="shared" si="85"/>
        <v>1869.5334793284226</v>
      </c>
      <c r="E149" s="139">
        <v>40000</v>
      </c>
      <c r="F149" s="88">
        <f t="shared" si="86"/>
        <v>5308.9123365850419</v>
      </c>
      <c r="G149" s="153">
        <v>8070</v>
      </c>
      <c r="H149" s="98">
        <v>20000</v>
      </c>
      <c r="I149" s="64">
        <v>8070</v>
      </c>
      <c r="J149" s="98">
        <f t="shared" si="75"/>
        <v>9684</v>
      </c>
      <c r="K149" s="98">
        <v>20000</v>
      </c>
      <c r="L149" s="88">
        <f t="shared" si="87"/>
        <v>2654.4561682925209</v>
      </c>
      <c r="M149" s="208">
        <v>8070</v>
      </c>
      <c r="N149" s="88">
        <f t="shared" si="88"/>
        <v>1071.0730639060323</v>
      </c>
      <c r="O149" s="91">
        <f t="shared" si="76"/>
        <v>0.20175000000000001</v>
      </c>
      <c r="P149" s="100">
        <v>20000</v>
      </c>
      <c r="Q149" s="286">
        <f t="shared" si="74"/>
        <v>2654.4561682925209</v>
      </c>
      <c r="R149" s="91">
        <f t="shared" si="77"/>
        <v>2.4783147459727384</v>
      </c>
      <c r="S149" s="240">
        <f t="shared" si="89"/>
        <v>20000</v>
      </c>
      <c r="T149" s="286">
        <f t="shared" si="74"/>
        <v>2654.4561682925209</v>
      </c>
      <c r="U149" s="91">
        <f t="shared" si="78"/>
        <v>1</v>
      </c>
      <c r="V149" s="270">
        <f t="shared" si="90"/>
        <v>20000</v>
      </c>
      <c r="W149" s="274"/>
    </row>
    <row r="150" spans="1:23" ht="12" x14ac:dyDescent="0.2">
      <c r="A150" s="162">
        <v>10</v>
      </c>
      <c r="B150" s="152" t="s">
        <v>225</v>
      </c>
      <c r="C150" s="102">
        <v>168548.43</v>
      </c>
      <c r="D150" s="102">
        <f t="shared" si="85"/>
        <v>22370.220983476007</v>
      </c>
      <c r="E150" s="139">
        <v>180000</v>
      </c>
      <c r="F150" s="88">
        <f t="shared" si="86"/>
        <v>23890.105514632687</v>
      </c>
      <c r="G150" s="153">
        <v>160206.31</v>
      </c>
      <c r="H150" s="98">
        <v>180000</v>
      </c>
      <c r="I150" s="155">
        <v>172788.63</v>
      </c>
      <c r="J150" s="98">
        <f t="shared" si="75"/>
        <v>207346.35600000003</v>
      </c>
      <c r="K150" s="98">
        <v>190000</v>
      </c>
      <c r="L150" s="88">
        <f t="shared" si="87"/>
        <v>25217.333598778951</v>
      </c>
      <c r="M150" s="208">
        <v>176960.03</v>
      </c>
      <c r="N150" s="88">
        <f t="shared" si="88"/>
        <v>23486.632158736476</v>
      </c>
      <c r="O150" s="91">
        <f t="shared" si="76"/>
        <v>0.98311127777777774</v>
      </c>
      <c r="P150" s="100">
        <v>195000</v>
      </c>
      <c r="Q150" s="286">
        <f t="shared" si="74"/>
        <v>25880.947640852079</v>
      </c>
      <c r="R150" s="91">
        <f t="shared" si="77"/>
        <v>1.1019437553214702</v>
      </c>
      <c r="S150" s="240">
        <f t="shared" si="89"/>
        <v>195000</v>
      </c>
      <c r="T150" s="286">
        <f t="shared" si="74"/>
        <v>25880.947640852079</v>
      </c>
      <c r="U150" s="91">
        <f t="shared" si="78"/>
        <v>1</v>
      </c>
      <c r="V150" s="270">
        <f t="shared" si="90"/>
        <v>195000</v>
      </c>
      <c r="W150" s="274"/>
    </row>
    <row r="151" spans="1:23" ht="12" x14ac:dyDescent="0.2">
      <c r="A151" s="162">
        <v>11</v>
      </c>
      <c r="B151" s="152" t="s">
        <v>204</v>
      </c>
      <c r="C151" s="97">
        <v>65828.5</v>
      </c>
      <c r="D151" s="102">
        <f t="shared" si="85"/>
        <v>8736.9433937222111</v>
      </c>
      <c r="E151" s="139">
        <v>66000</v>
      </c>
      <c r="F151" s="88">
        <f t="shared" si="86"/>
        <v>8759.7053553653186</v>
      </c>
      <c r="G151" s="153">
        <v>0</v>
      </c>
      <c r="H151" s="98">
        <v>10000</v>
      </c>
      <c r="I151" s="64">
        <v>5650</v>
      </c>
      <c r="J151" s="98">
        <f t="shared" si="75"/>
        <v>6780</v>
      </c>
      <c r="K151" s="98">
        <v>10000</v>
      </c>
      <c r="L151" s="88">
        <f t="shared" si="87"/>
        <v>1327.2280841462605</v>
      </c>
      <c r="M151" s="208">
        <v>26650</v>
      </c>
      <c r="N151" s="88">
        <f t="shared" si="88"/>
        <v>3537.0628442497841</v>
      </c>
      <c r="O151" s="91">
        <f t="shared" si="76"/>
        <v>0.40378787878787881</v>
      </c>
      <c r="P151" s="100">
        <v>70000</v>
      </c>
      <c r="Q151" s="286">
        <f t="shared" si="74"/>
        <v>9290.596589023824</v>
      </c>
      <c r="R151" s="91">
        <f t="shared" si="77"/>
        <v>2.6266416510318953</v>
      </c>
      <c r="S151" s="240">
        <f t="shared" si="89"/>
        <v>70000</v>
      </c>
      <c r="T151" s="286">
        <f t="shared" si="74"/>
        <v>9290.596589023824</v>
      </c>
      <c r="U151" s="91">
        <f t="shared" si="78"/>
        <v>1</v>
      </c>
      <c r="V151" s="270">
        <f t="shared" si="90"/>
        <v>70000</v>
      </c>
      <c r="W151" s="274"/>
    </row>
    <row r="152" spans="1:23" ht="12" x14ac:dyDescent="0.2">
      <c r="A152" s="163" t="s">
        <v>168</v>
      </c>
      <c r="B152" s="152" t="s">
        <v>201</v>
      </c>
      <c r="C152" s="102">
        <v>65848.89</v>
      </c>
      <c r="D152" s="102">
        <f t="shared" si="85"/>
        <v>8739.6496117857841</v>
      </c>
      <c r="E152" s="139">
        <v>75000</v>
      </c>
      <c r="F152" s="88">
        <f t="shared" si="86"/>
        <v>9954.2106310969539</v>
      </c>
      <c r="G152" s="153">
        <v>68525.81</v>
      </c>
      <c r="H152" s="98">
        <v>70000</v>
      </c>
      <c r="I152" s="64">
        <v>68525.81</v>
      </c>
      <c r="J152" s="98">
        <f t="shared" si="75"/>
        <v>82230.972000000009</v>
      </c>
      <c r="K152" s="98">
        <v>80000</v>
      </c>
      <c r="L152" s="88">
        <f t="shared" si="87"/>
        <v>10617.824673170084</v>
      </c>
      <c r="M152" s="208">
        <v>70636.399999999994</v>
      </c>
      <c r="N152" s="88">
        <f t="shared" si="88"/>
        <v>9375.0613842988896</v>
      </c>
      <c r="O152" s="91">
        <f t="shared" si="76"/>
        <v>0.94181866666666658</v>
      </c>
      <c r="P152" s="100">
        <v>85000</v>
      </c>
      <c r="Q152" s="286">
        <f t="shared" si="74"/>
        <v>11281.438715243214</v>
      </c>
      <c r="R152" s="91">
        <f t="shared" si="77"/>
        <v>1.2033455838632774</v>
      </c>
      <c r="S152" s="240">
        <f t="shared" si="89"/>
        <v>85000</v>
      </c>
      <c r="T152" s="286">
        <f t="shared" si="74"/>
        <v>11281.438715243214</v>
      </c>
      <c r="U152" s="91">
        <f t="shared" si="78"/>
        <v>1</v>
      </c>
      <c r="V152" s="270">
        <f t="shared" si="90"/>
        <v>85000</v>
      </c>
      <c r="W152" s="274"/>
    </row>
    <row r="153" spans="1:23" ht="12" x14ac:dyDescent="0.2">
      <c r="A153" s="163" t="s">
        <v>169</v>
      </c>
      <c r="B153" s="152" t="s">
        <v>102</v>
      </c>
      <c r="C153" s="102">
        <v>98765.99</v>
      </c>
      <c r="D153" s="102">
        <f t="shared" si="85"/>
        <v>13108.499568650872</v>
      </c>
      <c r="E153" s="139">
        <v>98000</v>
      </c>
      <c r="F153" s="88">
        <f t="shared" si="86"/>
        <v>13006.835224633352</v>
      </c>
      <c r="G153" s="153">
        <v>39556.239999999998</v>
      </c>
      <c r="H153" s="98">
        <v>60000</v>
      </c>
      <c r="I153" s="155">
        <v>38392.86</v>
      </c>
      <c r="J153" s="98">
        <f t="shared" si="75"/>
        <v>46071.432000000001</v>
      </c>
      <c r="K153" s="98">
        <v>60000</v>
      </c>
      <c r="L153" s="88">
        <f t="shared" si="87"/>
        <v>7963.3685048775624</v>
      </c>
      <c r="M153" s="208">
        <v>43778.1</v>
      </c>
      <c r="N153" s="88">
        <f t="shared" si="88"/>
        <v>5810.3523790563404</v>
      </c>
      <c r="O153" s="91">
        <f t="shared" si="76"/>
        <v>0.44671530612244897</v>
      </c>
      <c r="P153" s="100">
        <v>60000</v>
      </c>
      <c r="Q153" s="286">
        <f t="shared" si="74"/>
        <v>7963.3685048775624</v>
      </c>
      <c r="R153" s="91">
        <f t="shared" si="77"/>
        <v>1.3705482878425514</v>
      </c>
      <c r="S153" s="240">
        <f t="shared" si="89"/>
        <v>60000</v>
      </c>
      <c r="T153" s="286">
        <f t="shared" si="74"/>
        <v>7963.3685048775624</v>
      </c>
      <c r="U153" s="91">
        <f t="shared" si="78"/>
        <v>1</v>
      </c>
      <c r="V153" s="270">
        <f t="shared" si="90"/>
        <v>60000</v>
      </c>
      <c r="W153" s="274"/>
    </row>
    <row r="154" spans="1:23" ht="12" x14ac:dyDescent="0.2">
      <c r="A154" s="162">
        <v>14</v>
      </c>
      <c r="B154" s="152" t="s">
        <v>203</v>
      </c>
      <c r="C154" s="102">
        <v>698824.71</v>
      </c>
      <c r="D154" s="102">
        <f t="shared" si="85"/>
        <v>92749.978100736596</v>
      </c>
      <c r="E154" s="139">
        <v>750000</v>
      </c>
      <c r="F154" s="88">
        <f t="shared" si="86"/>
        <v>99542.106310969539</v>
      </c>
      <c r="G154" s="153">
        <v>699105.47</v>
      </c>
      <c r="H154" s="98">
        <v>780000</v>
      </c>
      <c r="I154" s="155">
        <v>724587.13</v>
      </c>
      <c r="J154" s="98">
        <f t="shared" si="75"/>
        <v>869504.5560000001</v>
      </c>
      <c r="K154" s="98">
        <v>780000</v>
      </c>
      <c r="L154" s="88">
        <f t="shared" si="87"/>
        <v>103523.79056340831</v>
      </c>
      <c r="M154" s="208">
        <v>821675.61</v>
      </c>
      <c r="N154" s="88">
        <f t="shared" si="88"/>
        <v>109055.09456500098</v>
      </c>
      <c r="O154" s="91">
        <f t="shared" si="76"/>
        <v>1.0955674799999999</v>
      </c>
      <c r="P154" s="100">
        <v>800000</v>
      </c>
      <c r="Q154" s="286">
        <f t="shared" si="74"/>
        <v>106178.24673170084</v>
      </c>
      <c r="R154" s="91">
        <f t="shared" si="77"/>
        <v>0.97362023438909195</v>
      </c>
      <c r="S154" s="240">
        <f t="shared" si="89"/>
        <v>800000</v>
      </c>
      <c r="T154" s="286">
        <f t="shared" si="74"/>
        <v>106178.24673170084</v>
      </c>
      <c r="U154" s="91">
        <f t="shared" si="78"/>
        <v>1</v>
      </c>
      <c r="V154" s="270">
        <f t="shared" si="90"/>
        <v>800000</v>
      </c>
      <c r="W154" s="274"/>
    </row>
    <row r="155" spans="1:23" ht="12" x14ac:dyDescent="0.2">
      <c r="A155" s="162">
        <v>15</v>
      </c>
      <c r="B155" s="152" t="s">
        <v>171</v>
      </c>
      <c r="C155" s="102">
        <v>242578.37</v>
      </c>
      <c r="D155" s="102">
        <f t="shared" si="85"/>
        <v>32195.682527042271</v>
      </c>
      <c r="E155" s="139">
        <v>220000</v>
      </c>
      <c r="F155" s="88">
        <f t="shared" si="86"/>
        <v>29199.01785121773</v>
      </c>
      <c r="G155" s="153">
        <v>190831.66</v>
      </c>
      <c r="H155" s="98">
        <v>220000</v>
      </c>
      <c r="I155" s="153">
        <v>206373.48</v>
      </c>
      <c r="J155" s="98">
        <f t="shared" si="75"/>
        <v>247648.17600000004</v>
      </c>
      <c r="K155" s="98">
        <v>230000</v>
      </c>
      <c r="L155" s="88">
        <f t="shared" si="87"/>
        <v>30526.24593536399</v>
      </c>
      <c r="M155" s="208">
        <v>231990.83</v>
      </c>
      <c r="N155" s="88">
        <f t="shared" si="88"/>
        <v>30790.474484040078</v>
      </c>
      <c r="O155" s="91">
        <f t="shared" si="76"/>
        <v>1.0545037727272726</v>
      </c>
      <c r="P155" s="100">
        <v>250000</v>
      </c>
      <c r="Q155" s="286">
        <f t="shared" si="74"/>
        <v>33180.702103656513</v>
      </c>
      <c r="R155" s="91">
        <f t="shared" si="77"/>
        <v>1.0776288011039059</v>
      </c>
      <c r="S155" s="240">
        <f t="shared" si="89"/>
        <v>250000</v>
      </c>
      <c r="T155" s="286">
        <f t="shared" si="74"/>
        <v>33180.702103656513</v>
      </c>
      <c r="U155" s="91">
        <f t="shared" si="78"/>
        <v>1</v>
      </c>
      <c r="V155" s="270">
        <f t="shared" si="90"/>
        <v>250000</v>
      </c>
      <c r="W155" s="274"/>
    </row>
    <row r="156" spans="1:23" ht="12" x14ac:dyDescent="0.2">
      <c r="A156" s="162">
        <v>16</v>
      </c>
      <c r="B156" s="152" t="s">
        <v>283</v>
      </c>
      <c r="C156" s="102">
        <v>137257.44</v>
      </c>
      <c r="D156" s="102">
        <f t="shared" si="85"/>
        <v>18217.19291260203</v>
      </c>
      <c r="E156" s="139">
        <v>130000</v>
      </c>
      <c r="F156" s="88">
        <f t="shared" si="86"/>
        <v>17253.965093901385</v>
      </c>
      <c r="G156" s="153">
        <v>165760.64000000001</v>
      </c>
      <c r="H156" s="98">
        <v>195000</v>
      </c>
      <c r="I156" s="155">
        <v>177002.82</v>
      </c>
      <c r="J156" s="98">
        <f t="shared" si="75"/>
        <v>212403.38399999999</v>
      </c>
      <c r="K156" s="98">
        <v>195000</v>
      </c>
      <c r="L156" s="88">
        <f t="shared" si="87"/>
        <v>25880.947640852079</v>
      </c>
      <c r="M156" s="208">
        <v>199488.66</v>
      </c>
      <c r="N156" s="88">
        <f t="shared" si="88"/>
        <v>26476.695202070474</v>
      </c>
      <c r="O156" s="91">
        <f t="shared" si="76"/>
        <v>1.5345281538461539</v>
      </c>
      <c r="P156" s="100">
        <v>195000</v>
      </c>
      <c r="Q156" s="286">
        <f t="shared" si="74"/>
        <v>25880.947640852079</v>
      </c>
      <c r="R156" s="91">
        <f t="shared" si="77"/>
        <v>0.97749917213339343</v>
      </c>
      <c r="S156" s="240">
        <f t="shared" si="89"/>
        <v>195000</v>
      </c>
      <c r="T156" s="286">
        <v>27000</v>
      </c>
      <c r="U156" s="91">
        <f t="shared" si="78"/>
        <v>1.0432384615384616</v>
      </c>
      <c r="V156" s="270">
        <f t="shared" si="90"/>
        <v>203431.5</v>
      </c>
      <c r="W156" s="274"/>
    </row>
    <row r="157" spans="1:23" ht="12" x14ac:dyDescent="0.2">
      <c r="A157" s="162">
        <v>17</v>
      </c>
      <c r="B157" s="152" t="s">
        <v>91</v>
      </c>
      <c r="C157" s="102">
        <v>7706.04</v>
      </c>
      <c r="D157" s="102">
        <f t="shared" si="85"/>
        <v>1022.7672705554448</v>
      </c>
      <c r="E157" s="139">
        <v>10000</v>
      </c>
      <c r="F157" s="88">
        <f t="shared" si="86"/>
        <v>1327.2280841462605</v>
      </c>
      <c r="G157" s="153">
        <v>5706.73</v>
      </c>
      <c r="H157" s="98">
        <v>8000</v>
      </c>
      <c r="I157" s="64">
        <v>6334.34</v>
      </c>
      <c r="J157" s="98">
        <f t="shared" si="75"/>
        <v>7601.2079999999996</v>
      </c>
      <c r="K157" s="98">
        <v>8000</v>
      </c>
      <c r="L157" s="88">
        <f t="shared" si="87"/>
        <v>1061.7824673170085</v>
      </c>
      <c r="M157" s="208">
        <v>7589.56</v>
      </c>
      <c r="N157" s="88">
        <f t="shared" si="88"/>
        <v>1007.3077178313093</v>
      </c>
      <c r="O157" s="91">
        <f t="shared" si="76"/>
        <v>0.75895600000000008</v>
      </c>
      <c r="P157" s="100">
        <v>10000</v>
      </c>
      <c r="Q157" s="286">
        <f t="shared" si="74"/>
        <v>1327.2280841462605</v>
      </c>
      <c r="R157" s="91">
        <f t="shared" si="77"/>
        <v>1.3175994392296786</v>
      </c>
      <c r="S157" s="240">
        <f t="shared" si="89"/>
        <v>10000</v>
      </c>
      <c r="T157" s="286">
        <f t="shared" si="74"/>
        <v>1327.2280841462605</v>
      </c>
      <c r="U157" s="91">
        <f t="shared" si="78"/>
        <v>1</v>
      </c>
      <c r="V157" s="270">
        <f t="shared" si="90"/>
        <v>10000</v>
      </c>
      <c r="W157" s="274"/>
    </row>
    <row r="158" spans="1:23" ht="12" x14ac:dyDescent="0.2">
      <c r="A158" s="163" t="s">
        <v>170</v>
      </c>
      <c r="B158" s="152" t="s">
        <v>319</v>
      </c>
      <c r="C158" s="102">
        <v>113659</v>
      </c>
      <c r="D158" s="102">
        <f t="shared" si="85"/>
        <v>15085.141681597981</v>
      </c>
      <c r="E158" s="153">
        <v>128000</v>
      </c>
      <c r="F158" s="88">
        <f t="shared" si="86"/>
        <v>16988.519477072135</v>
      </c>
      <c r="G158" s="153">
        <v>96189.6</v>
      </c>
      <c r="H158" s="98">
        <v>138412</v>
      </c>
      <c r="I158" s="64">
        <v>106844</v>
      </c>
      <c r="J158" s="98">
        <f t="shared" si="75"/>
        <v>128212.79999999999</v>
      </c>
      <c r="K158" s="98">
        <v>138412</v>
      </c>
      <c r="L158" s="88">
        <f t="shared" si="87"/>
        <v>18370.429358285219</v>
      </c>
      <c r="M158" s="208">
        <v>130304.8</v>
      </c>
      <c r="N158" s="88">
        <f t="shared" si="88"/>
        <v>17294.419005906166</v>
      </c>
      <c r="O158" s="91">
        <f t="shared" si="76"/>
        <v>1.01800625</v>
      </c>
      <c r="P158" s="100">
        <v>160000</v>
      </c>
      <c r="Q158" s="286">
        <f t="shared" si="74"/>
        <v>21235.649346340168</v>
      </c>
      <c r="R158" s="91">
        <f t="shared" si="77"/>
        <v>1.2278903002805728</v>
      </c>
      <c r="S158" s="240">
        <f t="shared" si="89"/>
        <v>160000</v>
      </c>
      <c r="T158" s="286">
        <f t="shared" si="74"/>
        <v>21235.649346340168</v>
      </c>
      <c r="U158" s="91">
        <f t="shared" si="78"/>
        <v>1</v>
      </c>
      <c r="V158" s="270">
        <f t="shared" si="90"/>
        <v>160000</v>
      </c>
      <c r="W158" s="274"/>
    </row>
    <row r="159" spans="1:23" ht="12" x14ac:dyDescent="0.2">
      <c r="A159" s="163" t="s">
        <v>185</v>
      </c>
      <c r="B159" s="152" t="s">
        <v>320</v>
      </c>
      <c r="C159" s="102">
        <v>30525</v>
      </c>
      <c r="D159" s="102">
        <f t="shared" si="85"/>
        <v>4051.3637268564598</v>
      </c>
      <c r="E159" s="139">
        <v>34950</v>
      </c>
      <c r="F159" s="88">
        <f t="shared" si="86"/>
        <v>4638.6621540911801</v>
      </c>
      <c r="G159" s="153">
        <v>23625</v>
      </c>
      <c r="H159" s="98">
        <v>39000</v>
      </c>
      <c r="I159" s="64">
        <v>26500</v>
      </c>
      <c r="J159" s="98">
        <f t="shared" si="75"/>
        <v>31800</v>
      </c>
      <c r="K159" s="98">
        <v>39000</v>
      </c>
      <c r="L159" s="88">
        <f t="shared" si="87"/>
        <v>5176.1895281704155</v>
      </c>
      <c r="M159" s="208">
        <v>32250</v>
      </c>
      <c r="N159" s="88">
        <f t="shared" si="88"/>
        <v>4280.3105713716895</v>
      </c>
      <c r="O159" s="91">
        <f t="shared" si="76"/>
        <v>0.92274678111587982</v>
      </c>
      <c r="P159" s="100">
        <v>39000</v>
      </c>
      <c r="Q159" s="286">
        <f t="shared" si="74"/>
        <v>5176.1895281704155</v>
      </c>
      <c r="R159" s="91">
        <f t="shared" si="77"/>
        <v>1.2093023255813955</v>
      </c>
      <c r="S159" s="240">
        <f t="shared" si="89"/>
        <v>39000</v>
      </c>
      <c r="T159" s="286">
        <f t="shared" si="74"/>
        <v>5176.1895281704155</v>
      </c>
      <c r="U159" s="91">
        <f t="shared" si="78"/>
        <v>1</v>
      </c>
      <c r="V159" s="270">
        <f t="shared" si="90"/>
        <v>39000</v>
      </c>
      <c r="W159" s="274"/>
    </row>
    <row r="160" spans="1:23" ht="12" x14ac:dyDescent="0.2">
      <c r="A160" s="162">
        <v>20</v>
      </c>
      <c r="B160" s="152" t="s">
        <v>321</v>
      </c>
      <c r="C160" s="102">
        <v>42562.8</v>
      </c>
      <c r="D160" s="102">
        <f t="shared" si="85"/>
        <v>5649.0543499900459</v>
      </c>
      <c r="E160" s="139">
        <v>45000</v>
      </c>
      <c r="F160" s="88">
        <f t="shared" si="86"/>
        <v>5972.5263786581718</v>
      </c>
      <c r="G160" s="153">
        <v>31922.1</v>
      </c>
      <c r="H160" s="98">
        <v>45000</v>
      </c>
      <c r="I160" s="64">
        <v>35469</v>
      </c>
      <c r="J160" s="98">
        <f t="shared" si="75"/>
        <v>42562.8</v>
      </c>
      <c r="K160" s="98">
        <v>45000</v>
      </c>
      <c r="L160" s="88">
        <f t="shared" si="87"/>
        <v>5972.5263786581718</v>
      </c>
      <c r="M160" s="208">
        <v>42562.8</v>
      </c>
      <c r="N160" s="88">
        <f t="shared" si="88"/>
        <v>5649.0543499900459</v>
      </c>
      <c r="O160" s="91">
        <f t="shared" si="76"/>
        <v>0.94584000000000001</v>
      </c>
      <c r="P160" s="100">
        <v>45000</v>
      </c>
      <c r="Q160" s="286">
        <f t="shared" si="74"/>
        <v>5972.5263786581718</v>
      </c>
      <c r="R160" s="91">
        <f t="shared" si="77"/>
        <v>1.0572612704051423</v>
      </c>
      <c r="S160" s="240">
        <f t="shared" si="89"/>
        <v>45000</v>
      </c>
      <c r="T160" s="286">
        <f t="shared" si="74"/>
        <v>5972.5263786581718</v>
      </c>
      <c r="U160" s="91">
        <f t="shared" si="78"/>
        <v>1</v>
      </c>
      <c r="V160" s="270">
        <f t="shared" si="90"/>
        <v>45000</v>
      </c>
      <c r="W160" s="274"/>
    </row>
    <row r="161" spans="1:23" ht="12" x14ac:dyDescent="0.2">
      <c r="A161" s="162">
        <v>21</v>
      </c>
      <c r="B161" s="152" t="s">
        <v>322</v>
      </c>
      <c r="C161" s="102">
        <v>29490</v>
      </c>
      <c r="D161" s="102">
        <f t="shared" si="85"/>
        <v>3913.9956201473219</v>
      </c>
      <c r="E161" s="139">
        <v>30000</v>
      </c>
      <c r="F161" s="88">
        <f t="shared" si="86"/>
        <v>3981.6842524387812</v>
      </c>
      <c r="G161" s="153">
        <v>25185</v>
      </c>
      <c r="H161" s="98">
        <v>30000</v>
      </c>
      <c r="I161" s="64">
        <v>27985</v>
      </c>
      <c r="J161" s="98">
        <f t="shared" ref="J161:J166" si="91">I161/10*12</f>
        <v>33582</v>
      </c>
      <c r="K161" s="98">
        <v>35000</v>
      </c>
      <c r="L161" s="88">
        <f t="shared" si="87"/>
        <v>4645.298294511912</v>
      </c>
      <c r="M161" s="208">
        <v>33584.97</v>
      </c>
      <c r="N161" s="88">
        <f t="shared" si="88"/>
        <v>4457.4915389209636</v>
      </c>
      <c r="O161" s="91">
        <f t="shared" si="76"/>
        <v>1.119499</v>
      </c>
      <c r="P161" s="100">
        <v>35000</v>
      </c>
      <c r="Q161" s="286">
        <f t="shared" si="74"/>
        <v>4645.298294511912</v>
      </c>
      <c r="R161" s="91">
        <f t="shared" si="77"/>
        <v>1.0421328350151868</v>
      </c>
      <c r="S161" s="240">
        <f t="shared" si="89"/>
        <v>35000</v>
      </c>
      <c r="T161" s="286">
        <f t="shared" si="74"/>
        <v>4645.298294511912</v>
      </c>
      <c r="U161" s="91">
        <f t="shared" si="78"/>
        <v>1</v>
      </c>
      <c r="V161" s="270">
        <f t="shared" si="90"/>
        <v>35000</v>
      </c>
      <c r="W161" s="274"/>
    </row>
    <row r="162" spans="1:23" ht="12" x14ac:dyDescent="0.2">
      <c r="A162" s="162">
        <v>22</v>
      </c>
      <c r="B162" s="152" t="s">
        <v>200</v>
      </c>
      <c r="C162" s="102">
        <v>8150</v>
      </c>
      <c r="D162" s="102">
        <f t="shared" si="85"/>
        <v>1081.6908885792022</v>
      </c>
      <c r="E162" s="139">
        <v>10000</v>
      </c>
      <c r="F162" s="88">
        <f t="shared" si="86"/>
        <v>1327.2280841462605</v>
      </c>
      <c r="G162" s="153">
        <v>6800</v>
      </c>
      <c r="H162" s="98">
        <v>10000</v>
      </c>
      <c r="I162" s="64">
        <v>7250</v>
      </c>
      <c r="J162" s="98">
        <f t="shared" si="91"/>
        <v>8700</v>
      </c>
      <c r="K162" s="98">
        <v>10000</v>
      </c>
      <c r="L162" s="88">
        <f t="shared" si="87"/>
        <v>1327.2280841462605</v>
      </c>
      <c r="M162" s="208">
        <v>8150</v>
      </c>
      <c r="N162" s="88">
        <f t="shared" si="88"/>
        <v>1081.6908885792022</v>
      </c>
      <c r="O162" s="91">
        <f t="shared" si="76"/>
        <v>0.81499999999999995</v>
      </c>
      <c r="P162" s="100">
        <v>10000</v>
      </c>
      <c r="Q162" s="286">
        <f t="shared" si="74"/>
        <v>1327.2280841462605</v>
      </c>
      <c r="R162" s="91">
        <f t="shared" si="77"/>
        <v>1.2269938650306749</v>
      </c>
      <c r="S162" s="240">
        <f t="shared" si="89"/>
        <v>10000</v>
      </c>
      <c r="T162" s="286">
        <f t="shared" si="74"/>
        <v>1327.2280841462605</v>
      </c>
      <c r="U162" s="91">
        <f t="shared" si="78"/>
        <v>1</v>
      </c>
      <c r="V162" s="270">
        <f t="shared" si="90"/>
        <v>10000</v>
      </c>
      <c r="W162" s="274"/>
    </row>
    <row r="163" spans="1:23" ht="12" x14ac:dyDescent="0.2">
      <c r="A163" s="162">
        <v>23</v>
      </c>
      <c r="B163" s="152" t="s">
        <v>139</v>
      </c>
      <c r="C163" s="102">
        <v>27000</v>
      </c>
      <c r="D163" s="102">
        <f t="shared" si="85"/>
        <v>3583.5158271949031</v>
      </c>
      <c r="E163" s="139">
        <v>27000</v>
      </c>
      <c r="F163" s="88">
        <f t="shared" si="86"/>
        <v>3583.5158271949031</v>
      </c>
      <c r="G163" s="153">
        <v>20250</v>
      </c>
      <c r="H163" s="98">
        <v>27000</v>
      </c>
      <c r="I163" s="64">
        <v>22500</v>
      </c>
      <c r="J163" s="98">
        <f t="shared" si="91"/>
        <v>27000</v>
      </c>
      <c r="K163" s="98">
        <v>27000</v>
      </c>
      <c r="L163" s="88">
        <f t="shared" si="87"/>
        <v>3583.5158271949031</v>
      </c>
      <c r="M163" s="208">
        <v>27000</v>
      </c>
      <c r="N163" s="88">
        <f t="shared" si="88"/>
        <v>3583.5158271949031</v>
      </c>
      <c r="O163" s="91">
        <f t="shared" si="76"/>
        <v>1</v>
      </c>
      <c r="P163" s="100">
        <v>27000</v>
      </c>
      <c r="Q163" s="286">
        <f t="shared" si="74"/>
        <v>3583.5158271949031</v>
      </c>
      <c r="R163" s="91">
        <f t="shared" si="77"/>
        <v>1</v>
      </c>
      <c r="S163" s="240">
        <f t="shared" si="89"/>
        <v>27000</v>
      </c>
      <c r="T163" s="286">
        <f t="shared" si="74"/>
        <v>3583.5158271949031</v>
      </c>
      <c r="U163" s="91">
        <f t="shared" si="78"/>
        <v>1</v>
      </c>
      <c r="V163" s="270">
        <f t="shared" si="90"/>
        <v>27000</v>
      </c>
      <c r="W163" s="274"/>
    </row>
    <row r="164" spans="1:23" ht="12" x14ac:dyDescent="0.2">
      <c r="A164" s="162">
        <v>24</v>
      </c>
      <c r="B164" s="152" t="s">
        <v>192</v>
      </c>
      <c r="C164" s="102">
        <v>12000</v>
      </c>
      <c r="D164" s="102">
        <f t="shared" si="85"/>
        <v>1592.6737009755125</v>
      </c>
      <c r="E164" s="139">
        <v>12000</v>
      </c>
      <c r="F164" s="88">
        <f t="shared" si="86"/>
        <v>1592.6737009755125</v>
      </c>
      <c r="G164" s="153">
        <v>9000</v>
      </c>
      <c r="H164" s="98">
        <v>12000</v>
      </c>
      <c r="I164" s="64">
        <v>10000</v>
      </c>
      <c r="J164" s="98">
        <f t="shared" si="91"/>
        <v>12000</v>
      </c>
      <c r="K164" s="98">
        <v>12000</v>
      </c>
      <c r="L164" s="88">
        <f t="shared" si="87"/>
        <v>1592.6737009755125</v>
      </c>
      <c r="M164" s="208">
        <v>13778</v>
      </c>
      <c r="N164" s="88">
        <f t="shared" si="88"/>
        <v>1828.6548543367176</v>
      </c>
      <c r="O164" s="91">
        <f t="shared" si="76"/>
        <v>1.1481666666666666</v>
      </c>
      <c r="P164" s="100">
        <v>12000</v>
      </c>
      <c r="Q164" s="286">
        <f t="shared" si="74"/>
        <v>1592.6737009755125</v>
      </c>
      <c r="R164" s="91">
        <f t="shared" si="77"/>
        <v>0.87095369429525327</v>
      </c>
      <c r="S164" s="240">
        <f t="shared" si="89"/>
        <v>12000</v>
      </c>
      <c r="T164" s="286">
        <f t="shared" si="74"/>
        <v>1592.6737009755125</v>
      </c>
      <c r="U164" s="91">
        <f t="shared" si="78"/>
        <v>1</v>
      </c>
      <c r="V164" s="270">
        <f t="shared" si="90"/>
        <v>12000</v>
      </c>
      <c r="W164" s="274"/>
    </row>
    <row r="165" spans="1:23" ht="12" x14ac:dyDescent="0.2">
      <c r="A165" s="162">
        <v>25</v>
      </c>
      <c r="B165" s="152" t="s">
        <v>232</v>
      </c>
      <c r="C165" s="102">
        <v>11700</v>
      </c>
      <c r="D165" s="102">
        <f t="shared" si="85"/>
        <v>1552.8568584511247</v>
      </c>
      <c r="E165" s="139">
        <v>8000</v>
      </c>
      <c r="F165" s="88">
        <f t="shared" si="86"/>
        <v>1061.7824673170085</v>
      </c>
      <c r="G165" s="153">
        <v>7800</v>
      </c>
      <c r="H165" s="98">
        <v>12000</v>
      </c>
      <c r="I165" s="64">
        <v>8775</v>
      </c>
      <c r="J165" s="98">
        <f t="shared" si="91"/>
        <v>10530</v>
      </c>
      <c r="K165" s="98">
        <v>12000</v>
      </c>
      <c r="L165" s="88">
        <f t="shared" si="87"/>
        <v>1592.6737009755125</v>
      </c>
      <c r="M165" s="208">
        <v>11700</v>
      </c>
      <c r="N165" s="88">
        <f t="shared" si="88"/>
        <v>1552.8568584511247</v>
      </c>
      <c r="O165" s="91">
        <f t="shared" si="76"/>
        <v>1.4624999999999999</v>
      </c>
      <c r="P165" s="100">
        <v>12000</v>
      </c>
      <c r="Q165" s="286">
        <f t="shared" si="74"/>
        <v>1592.6737009755125</v>
      </c>
      <c r="R165" s="91">
        <f t="shared" si="77"/>
        <v>1.0256410256410255</v>
      </c>
      <c r="S165" s="240">
        <f t="shared" si="89"/>
        <v>12000</v>
      </c>
      <c r="T165" s="286">
        <f t="shared" si="74"/>
        <v>1592.6737009755125</v>
      </c>
      <c r="U165" s="91">
        <f t="shared" si="78"/>
        <v>1</v>
      </c>
      <c r="V165" s="270">
        <f t="shared" si="90"/>
        <v>12000</v>
      </c>
      <c r="W165" s="274"/>
    </row>
    <row r="166" spans="1:23" ht="12" x14ac:dyDescent="0.2">
      <c r="A166" s="162">
        <v>26</v>
      </c>
      <c r="B166" s="152" t="s">
        <v>152</v>
      </c>
      <c r="C166" s="102">
        <v>69600</v>
      </c>
      <c r="D166" s="102">
        <f t="shared" si="85"/>
        <v>9237.5074656579727</v>
      </c>
      <c r="E166" s="139">
        <v>70000</v>
      </c>
      <c r="F166" s="88">
        <f t="shared" si="86"/>
        <v>9290.596589023824</v>
      </c>
      <c r="G166" s="153">
        <v>54840</v>
      </c>
      <c r="H166" s="98">
        <v>70000</v>
      </c>
      <c r="I166" s="64">
        <v>60640</v>
      </c>
      <c r="J166" s="98">
        <f t="shared" si="91"/>
        <v>72768</v>
      </c>
      <c r="K166" s="98">
        <v>70000</v>
      </c>
      <c r="L166" s="88">
        <f t="shared" si="87"/>
        <v>9290.596589023824</v>
      </c>
      <c r="M166" s="208">
        <v>72240</v>
      </c>
      <c r="N166" s="88">
        <f t="shared" si="88"/>
        <v>9587.8956798725849</v>
      </c>
      <c r="O166" s="91">
        <f t="shared" si="76"/>
        <v>1.032</v>
      </c>
      <c r="P166" s="100">
        <v>70000</v>
      </c>
      <c r="Q166" s="286">
        <f t="shared" si="74"/>
        <v>9290.596589023824</v>
      </c>
      <c r="R166" s="91">
        <f t="shared" si="77"/>
        <v>0.96899224806201567</v>
      </c>
      <c r="S166" s="240">
        <f t="shared" si="89"/>
        <v>70000</v>
      </c>
      <c r="T166" s="286">
        <f t="shared" si="74"/>
        <v>9290.596589023824</v>
      </c>
      <c r="U166" s="91">
        <f t="shared" si="78"/>
        <v>1</v>
      </c>
      <c r="V166" s="270">
        <f t="shared" si="90"/>
        <v>70000</v>
      </c>
      <c r="W166" s="274"/>
    </row>
    <row r="167" spans="1:23" ht="12" x14ac:dyDescent="0.2">
      <c r="A167" s="162">
        <v>27</v>
      </c>
      <c r="B167" s="152" t="s">
        <v>289</v>
      </c>
      <c r="C167" s="102">
        <v>0</v>
      </c>
      <c r="D167" s="102">
        <f t="shared" si="85"/>
        <v>0</v>
      </c>
      <c r="E167" s="139">
        <v>0</v>
      </c>
      <c r="F167" s="88">
        <f t="shared" si="86"/>
        <v>0</v>
      </c>
      <c r="G167" s="153">
        <v>10320</v>
      </c>
      <c r="H167" s="98">
        <v>27000</v>
      </c>
      <c r="I167" s="64">
        <v>11920</v>
      </c>
      <c r="J167" s="98">
        <f t="shared" ref="J167:J195" si="92">I167/10*12</f>
        <v>14304</v>
      </c>
      <c r="K167" s="98">
        <v>27000</v>
      </c>
      <c r="L167" s="88">
        <f t="shared" si="87"/>
        <v>3583.5158271949031</v>
      </c>
      <c r="M167" s="208">
        <v>20958</v>
      </c>
      <c r="N167" s="88">
        <f t="shared" si="88"/>
        <v>2781.6046187537327</v>
      </c>
      <c r="O167" s="91">
        <v>0</v>
      </c>
      <c r="P167" s="100">
        <v>27000</v>
      </c>
      <c r="Q167" s="286">
        <f t="shared" si="74"/>
        <v>3583.5158271949031</v>
      </c>
      <c r="R167" s="91">
        <v>0</v>
      </c>
      <c r="S167" s="240">
        <v>99345</v>
      </c>
      <c r="T167" s="286">
        <f t="shared" si="74"/>
        <v>13185.347401951025</v>
      </c>
      <c r="U167" s="91">
        <v>0</v>
      </c>
      <c r="V167" s="270">
        <f t="shared" si="90"/>
        <v>99345</v>
      </c>
      <c r="W167" s="274"/>
    </row>
    <row r="168" spans="1:23" ht="12" x14ac:dyDescent="0.2">
      <c r="A168" s="162">
        <v>28</v>
      </c>
      <c r="B168" s="152" t="s">
        <v>316</v>
      </c>
      <c r="C168" s="102">
        <v>24873.13</v>
      </c>
      <c r="D168" s="102">
        <f t="shared" si="85"/>
        <v>3301.2316676620876</v>
      </c>
      <c r="E168" s="139">
        <v>20000</v>
      </c>
      <c r="F168" s="88">
        <f t="shared" si="86"/>
        <v>2654.4561682925209</v>
      </c>
      <c r="G168" s="153">
        <v>10887.5</v>
      </c>
      <c r="H168" s="98">
        <v>20000</v>
      </c>
      <c r="I168" s="155">
        <v>19615.16</v>
      </c>
      <c r="J168" s="98">
        <f t="shared" si="92"/>
        <v>23538.192000000003</v>
      </c>
      <c r="K168" s="98">
        <v>20000</v>
      </c>
      <c r="L168" s="88">
        <f t="shared" si="87"/>
        <v>2654.4561682925209</v>
      </c>
      <c r="M168" s="208">
        <v>21045.73</v>
      </c>
      <c r="N168" s="88">
        <f t="shared" si="88"/>
        <v>2793.2483907359479</v>
      </c>
      <c r="O168" s="91">
        <f t="shared" ref="O168:O210" si="93">M168/E168</f>
        <v>1.0522864999999999</v>
      </c>
      <c r="P168" s="100">
        <v>25000</v>
      </c>
      <c r="Q168" s="286">
        <f t="shared" si="74"/>
        <v>3318.0702103656513</v>
      </c>
      <c r="R168" s="91">
        <f t="shared" ref="R168:R196" si="94">Q168/N168</f>
        <v>1.1878894198490622</v>
      </c>
      <c r="S168" s="240">
        <f t="shared" si="89"/>
        <v>25000</v>
      </c>
      <c r="T168" s="286">
        <v>2627.91</v>
      </c>
      <c r="U168" s="91">
        <f t="shared" ref="U168:U210" si="95">T168/Q168</f>
        <v>0.79199951579999994</v>
      </c>
      <c r="V168" s="270">
        <f t="shared" si="90"/>
        <v>19799.987894999998</v>
      </c>
      <c r="W168" s="274"/>
    </row>
    <row r="169" spans="1:23" ht="12" x14ac:dyDescent="0.2">
      <c r="A169" s="162">
        <v>29</v>
      </c>
      <c r="B169" s="152" t="s">
        <v>125</v>
      </c>
      <c r="C169" s="102">
        <v>1600</v>
      </c>
      <c r="D169" s="102">
        <f t="shared" si="85"/>
        <v>212.35649346340168</v>
      </c>
      <c r="E169" s="139">
        <v>5000</v>
      </c>
      <c r="F169" s="88">
        <f t="shared" si="86"/>
        <v>663.61404207313024</v>
      </c>
      <c r="G169" s="153">
        <v>5000</v>
      </c>
      <c r="H169" s="98">
        <v>5000</v>
      </c>
      <c r="I169" s="64">
        <v>5000</v>
      </c>
      <c r="J169" s="98">
        <f t="shared" si="92"/>
        <v>6000</v>
      </c>
      <c r="K169" s="98">
        <v>10000</v>
      </c>
      <c r="L169" s="88">
        <f t="shared" si="87"/>
        <v>1327.2280841462605</v>
      </c>
      <c r="M169" s="208">
        <v>5000</v>
      </c>
      <c r="N169" s="88">
        <f t="shared" si="88"/>
        <v>663.61404207313024</v>
      </c>
      <c r="O169" s="91">
        <f t="shared" si="93"/>
        <v>1</v>
      </c>
      <c r="P169" s="100">
        <v>10000</v>
      </c>
      <c r="Q169" s="286">
        <f t="shared" si="74"/>
        <v>1327.2280841462605</v>
      </c>
      <c r="R169" s="91">
        <f t="shared" si="94"/>
        <v>2</v>
      </c>
      <c r="S169" s="240">
        <f t="shared" si="89"/>
        <v>10000</v>
      </c>
      <c r="T169" s="286">
        <f t="shared" si="74"/>
        <v>1327.2280841462605</v>
      </c>
      <c r="U169" s="91">
        <f t="shared" si="95"/>
        <v>1</v>
      </c>
      <c r="V169" s="270">
        <f t="shared" si="90"/>
        <v>10000</v>
      </c>
      <c r="W169" s="274"/>
    </row>
    <row r="170" spans="1:23" ht="12" x14ac:dyDescent="0.2">
      <c r="A170" s="162">
        <v>30</v>
      </c>
      <c r="B170" s="152" t="s">
        <v>123</v>
      </c>
      <c r="C170" s="102">
        <v>55067</v>
      </c>
      <c r="D170" s="102">
        <f t="shared" si="85"/>
        <v>7308.6468909682126</v>
      </c>
      <c r="E170" s="139">
        <v>19000</v>
      </c>
      <c r="F170" s="88">
        <f t="shared" si="86"/>
        <v>2521.7333598778951</v>
      </c>
      <c r="G170" s="153">
        <v>62279.16</v>
      </c>
      <c r="H170" s="98">
        <v>99000</v>
      </c>
      <c r="I170" s="64">
        <v>62279.16</v>
      </c>
      <c r="J170" s="98">
        <f t="shared" si="92"/>
        <v>74734.991999999998</v>
      </c>
      <c r="K170" s="98">
        <v>99000</v>
      </c>
      <c r="L170" s="88">
        <f t="shared" si="87"/>
        <v>13139.558033047979</v>
      </c>
      <c r="M170" s="208">
        <v>70213.66</v>
      </c>
      <c r="N170" s="88">
        <f t="shared" si="88"/>
        <v>9318.9541442696918</v>
      </c>
      <c r="O170" s="91">
        <f t="shared" si="93"/>
        <v>3.6954557894736846</v>
      </c>
      <c r="P170" s="100">
        <v>99000</v>
      </c>
      <c r="Q170" s="286">
        <f t="shared" si="74"/>
        <v>13139.558033047979</v>
      </c>
      <c r="R170" s="91">
        <f t="shared" si="94"/>
        <v>1.4099820462286115</v>
      </c>
      <c r="S170" s="240">
        <f t="shared" si="89"/>
        <v>99000</v>
      </c>
      <c r="T170" s="286">
        <f t="shared" si="74"/>
        <v>13139.558033047979</v>
      </c>
      <c r="U170" s="91">
        <f t="shared" si="95"/>
        <v>1</v>
      </c>
      <c r="V170" s="270">
        <f t="shared" si="90"/>
        <v>99000</v>
      </c>
      <c r="W170" s="274"/>
    </row>
    <row r="171" spans="1:23" ht="12" x14ac:dyDescent="0.2">
      <c r="A171" s="162">
        <v>31</v>
      </c>
      <c r="B171" s="152" t="s">
        <v>140</v>
      </c>
      <c r="C171" s="102">
        <v>18100</v>
      </c>
      <c r="D171" s="102">
        <f t="shared" si="85"/>
        <v>2402.2828323047315</v>
      </c>
      <c r="E171" s="139">
        <v>40000</v>
      </c>
      <c r="F171" s="88">
        <f t="shared" si="86"/>
        <v>5308.9123365850419</v>
      </c>
      <c r="G171" s="153">
        <v>18825.8</v>
      </c>
      <c r="H171" s="98">
        <v>80000</v>
      </c>
      <c r="I171" s="64">
        <v>28054</v>
      </c>
      <c r="J171" s="98">
        <f t="shared" si="92"/>
        <v>33664.800000000003</v>
      </c>
      <c r="K171" s="98">
        <v>80000</v>
      </c>
      <c r="L171" s="88">
        <f t="shared" si="87"/>
        <v>10617.824673170084</v>
      </c>
      <c r="M171" s="208">
        <v>33000</v>
      </c>
      <c r="N171" s="88">
        <f t="shared" si="88"/>
        <v>4379.8526776826593</v>
      </c>
      <c r="O171" s="91">
        <f t="shared" si="93"/>
        <v>0.82499999999999996</v>
      </c>
      <c r="P171" s="100">
        <v>40000</v>
      </c>
      <c r="Q171" s="286">
        <f t="shared" si="74"/>
        <v>5308.9123365850419</v>
      </c>
      <c r="R171" s="91">
        <f t="shared" si="94"/>
        <v>1.2121212121212122</v>
      </c>
      <c r="S171" s="240">
        <f t="shared" si="89"/>
        <v>40000</v>
      </c>
      <c r="T171" s="286">
        <f t="shared" si="74"/>
        <v>5308.9123365850419</v>
      </c>
      <c r="U171" s="91">
        <f t="shared" si="95"/>
        <v>1</v>
      </c>
      <c r="V171" s="270">
        <f t="shared" si="90"/>
        <v>40000</v>
      </c>
      <c r="W171" s="274"/>
    </row>
    <row r="172" spans="1:23" ht="12" x14ac:dyDescent="0.2">
      <c r="A172" s="162">
        <v>32</v>
      </c>
      <c r="B172" s="152" t="s">
        <v>174</v>
      </c>
      <c r="C172" s="102">
        <v>606021.41</v>
      </c>
      <c r="D172" s="102">
        <f t="shared" si="85"/>
        <v>80432.86349459154</v>
      </c>
      <c r="E172" s="139">
        <v>550000</v>
      </c>
      <c r="F172" s="88">
        <f t="shared" si="86"/>
        <v>72997.544628044328</v>
      </c>
      <c r="G172" s="153">
        <v>361053.65</v>
      </c>
      <c r="H172" s="98">
        <v>550000</v>
      </c>
      <c r="I172" s="64">
        <v>374544.2</v>
      </c>
      <c r="J172" s="98">
        <f t="shared" si="92"/>
        <v>449453.04</v>
      </c>
      <c r="K172" s="98">
        <v>450000</v>
      </c>
      <c r="L172" s="88">
        <f t="shared" si="87"/>
        <v>59725.263786581723</v>
      </c>
      <c r="M172" s="208">
        <v>520681.9</v>
      </c>
      <c r="N172" s="88">
        <f t="shared" si="88"/>
        <v>69106.364058663487</v>
      </c>
      <c r="O172" s="91">
        <f t="shared" si="93"/>
        <v>0.94669436363636372</v>
      </c>
      <c r="P172" s="100">
        <v>550000</v>
      </c>
      <c r="Q172" s="286">
        <f t="shared" si="74"/>
        <v>72997.544628044328</v>
      </c>
      <c r="R172" s="91">
        <f t="shared" si="94"/>
        <v>1.0563071234087453</v>
      </c>
      <c r="S172" s="240">
        <f t="shared" si="89"/>
        <v>550000</v>
      </c>
      <c r="T172" s="286">
        <f t="shared" si="74"/>
        <v>72997.544628044328</v>
      </c>
      <c r="U172" s="91">
        <f t="shared" si="95"/>
        <v>1</v>
      </c>
      <c r="V172" s="270">
        <f t="shared" si="90"/>
        <v>550000</v>
      </c>
      <c r="W172" s="274"/>
    </row>
    <row r="173" spans="1:23" ht="12" x14ac:dyDescent="0.2">
      <c r="A173" s="162">
        <v>33</v>
      </c>
      <c r="B173" s="152" t="s">
        <v>217</v>
      </c>
      <c r="C173" s="102">
        <v>25883.5</v>
      </c>
      <c r="D173" s="102">
        <f t="shared" si="85"/>
        <v>3435.3308115999735</v>
      </c>
      <c r="E173" s="139">
        <v>38000</v>
      </c>
      <c r="F173" s="88">
        <f t="shared" si="86"/>
        <v>5043.4667197557901</v>
      </c>
      <c r="G173" s="153">
        <v>0</v>
      </c>
      <c r="H173" s="98">
        <v>30000</v>
      </c>
      <c r="I173" s="153">
        <v>0</v>
      </c>
      <c r="J173" s="98">
        <f t="shared" si="92"/>
        <v>0</v>
      </c>
      <c r="K173" s="98">
        <v>20000</v>
      </c>
      <c r="L173" s="88">
        <f t="shared" si="87"/>
        <v>2654.4561682925209</v>
      </c>
      <c r="M173" s="208">
        <v>12200</v>
      </c>
      <c r="N173" s="88">
        <f t="shared" si="88"/>
        <v>1619.2182626584377</v>
      </c>
      <c r="O173" s="91">
        <f t="shared" si="93"/>
        <v>0.32105263157894737</v>
      </c>
      <c r="P173" s="100">
        <v>40000</v>
      </c>
      <c r="Q173" s="286">
        <f t="shared" si="74"/>
        <v>5308.9123365850419</v>
      </c>
      <c r="R173" s="91">
        <f t="shared" si="94"/>
        <v>3.278688524590164</v>
      </c>
      <c r="S173" s="240">
        <f t="shared" si="89"/>
        <v>40000</v>
      </c>
      <c r="T173" s="286">
        <f t="shared" si="74"/>
        <v>5308.9123365850419</v>
      </c>
      <c r="U173" s="91">
        <f t="shared" si="95"/>
        <v>1</v>
      </c>
      <c r="V173" s="270">
        <f t="shared" si="90"/>
        <v>40000</v>
      </c>
      <c r="W173" s="274"/>
    </row>
    <row r="174" spans="1:23" ht="12" x14ac:dyDescent="0.2">
      <c r="A174" s="162">
        <v>34</v>
      </c>
      <c r="B174" s="152" t="s">
        <v>215</v>
      </c>
      <c r="C174" s="102">
        <v>60425</v>
      </c>
      <c r="D174" s="102">
        <f t="shared" si="85"/>
        <v>8019.7756984537791</v>
      </c>
      <c r="E174" s="139">
        <v>60000</v>
      </c>
      <c r="F174" s="88">
        <f t="shared" si="86"/>
        <v>7963.3685048775624</v>
      </c>
      <c r="G174" s="153">
        <v>125073.3</v>
      </c>
      <c r="H174" s="98">
        <v>190000</v>
      </c>
      <c r="I174" s="64">
        <v>125073.3</v>
      </c>
      <c r="J174" s="98">
        <f t="shared" si="92"/>
        <v>150087.96</v>
      </c>
      <c r="K174" s="98">
        <v>150000</v>
      </c>
      <c r="L174" s="88">
        <f t="shared" si="87"/>
        <v>19908.421262193908</v>
      </c>
      <c r="M174" s="208">
        <v>159529.20000000001</v>
      </c>
      <c r="N174" s="88">
        <f t="shared" si="88"/>
        <v>21173.163448138563</v>
      </c>
      <c r="O174" s="91">
        <f t="shared" si="93"/>
        <v>2.6588200000000004</v>
      </c>
      <c r="P174" s="100">
        <v>190000</v>
      </c>
      <c r="Q174" s="286">
        <f t="shared" si="74"/>
        <v>25217.333598778951</v>
      </c>
      <c r="R174" s="91">
        <f t="shared" si="94"/>
        <v>1.191004530831973</v>
      </c>
      <c r="S174" s="240">
        <f t="shared" si="89"/>
        <v>190000</v>
      </c>
      <c r="T174" s="286">
        <f t="shared" si="74"/>
        <v>25217.333598778951</v>
      </c>
      <c r="U174" s="91">
        <f t="shared" si="95"/>
        <v>1</v>
      </c>
      <c r="V174" s="270">
        <f t="shared" si="90"/>
        <v>190000</v>
      </c>
      <c r="W174" s="274"/>
    </row>
    <row r="175" spans="1:23" ht="12" x14ac:dyDescent="0.2">
      <c r="A175" s="162">
        <v>35</v>
      </c>
      <c r="B175" s="152" t="s">
        <v>310</v>
      </c>
      <c r="C175" s="102">
        <v>0</v>
      </c>
      <c r="D175" s="102">
        <f t="shared" si="85"/>
        <v>0</v>
      </c>
      <c r="E175" s="139">
        <v>0</v>
      </c>
      <c r="F175" s="88">
        <f t="shared" si="86"/>
        <v>0</v>
      </c>
      <c r="G175" s="153">
        <v>0</v>
      </c>
      <c r="H175" s="98">
        <v>0</v>
      </c>
      <c r="I175" s="64">
        <v>0</v>
      </c>
      <c r="J175" s="98">
        <v>0</v>
      </c>
      <c r="K175" s="98">
        <v>90000</v>
      </c>
      <c r="L175" s="88">
        <f t="shared" si="87"/>
        <v>11945.052757316344</v>
      </c>
      <c r="M175" s="208">
        <v>38398</v>
      </c>
      <c r="N175" s="88">
        <f t="shared" si="88"/>
        <v>5096.2903975048112</v>
      </c>
      <c r="O175" s="91" t="e">
        <f t="shared" si="93"/>
        <v>#DIV/0!</v>
      </c>
      <c r="P175" s="100">
        <v>0</v>
      </c>
      <c r="Q175" s="286">
        <f t="shared" si="74"/>
        <v>0</v>
      </c>
      <c r="R175" s="91">
        <f t="shared" si="94"/>
        <v>0</v>
      </c>
      <c r="S175" s="240">
        <f t="shared" si="89"/>
        <v>0</v>
      </c>
      <c r="T175" s="286">
        <f t="shared" si="74"/>
        <v>0</v>
      </c>
      <c r="U175" s="91" t="e">
        <f t="shared" si="95"/>
        <v>#DIV/0!</v>
      </c>
      <c r="V175" s="270">
        <f t="shared" si="90"/>
        <v>0</v>
      </c>
      <c r="W175" s="274"/>
    </row>
    <row r="176" spans="1:23" ht="12" x14ac:dyDescent="0.2">
      <c r="A176" s="162">
        <v>36</v>
      </c>
      <c r="B176" s="152" t="s">
        <v>175</v>
      </c>
      <c r="C176" s="102">
        <v>86965</v>
      </c>
      <c r="D176" s="102">
        <f t="shared" si="85"/>
        <v>11542.239033777954</v>
      </c>
      <c r="E176" s="153">
        <v>85000</v>
      </c>
      <c r="F176" s="88">
        <f t="shared" si="86"/>
        <v>11281.438715243214</v>
      </c>
      <c r="G176" s="153">
        <v>105435</v>
      </c>
      <c r="H176" s="98">
        <v>120000</v>
      </c>
      <c r="I176" s="153">
        <v>122235</v>
      </c>
      <c r="J176" s="98">
        <f t="shared" si="92"/>
        <v>146682</v>
      </c>
      <c r="K176" s="98">
        <v>130000</v>
      </c>
      <c r="L176" s="88">
        <f t="shared" si="87"/>
        <v>17253.965093901385</v>
      </c>
      <c r="M176" s="208">
        <v>111478.75</v>
      </c>
      <c r="N176" s="88">
        <f t="shared" si="88"/>
        <v>14795.772778551993</v>
      </c>
      <c r="O176" s="91">
        <f t="shared" si="93"/>
        <v>1.3115147058823529</v>
      </c>
      <c r="P176" s="100">
        <v>95000</v>
      </c>
      <c r="Q176" s="286">
        <f t="shared" si="74"/>
        <v>12608.666799389475</v>
      </c>
      <c r="R176" s="91">
        <f t="shared" si="94"/>
        <v>0.85218034827265299</v>
      </c>
      <c r="S176" s="240">
        <f t="shared" si="89"/>
        <v>95000</v>
      </c>
      <c r="T176" s="286">
        <f t="shared" si="74"/>
        <v>12608.666799389475</v>
      </c>
      <c r="U176" s="91">
        <f t="shared" si="95"/>
        <v>1</v>
      </c>
      <c r="V176" s="270">
        <f t="shared" si="90"/>
        <v>95000</v>
      </c>
      <c r="W176" s="274"/>
    </row>
    <row r="177" spans="1:23" ht="12" x14ac:dyDescent="0.2">
      <c r="A177" s="162">
        <v>37</v>
      </c>
      <c r="B177" s="152" t="s">
        <v>326</v>
      </c>
      <c r="C177" s="102">
        <v>53013.5</v>
      </c>
      <c r="D177" s="102">
        <f t="shared" si="85"/>
        <v>7036.1006038887781</v>
      </c>
      <c r="E177" s="153">
        <v>19000</v>
      </c>
      <c r="F177" s="88">
        <f t="shared" si="86"/>
        <v>2521.7333598778951</v>
      </c>
      <c r="G177" s="153">
        <v>5865</v>
      </c>
      <c r="H177" s="98">
        <v>19000</v>
      </c>
      <c r="I177" s="64">
        <v>6797.5</v>
      </c>
      <c r="J177" s="98">
        <f t="shared" si="92"/>
        <v>8157</v>
      </c>
      <c r="K177" s="98">
        <v>19000</v>
      </c>
      <c r="L177" s="88">
        <f t="shared" si="87"/>
        <v>2521.7333598778951</v>
      </c>
      <c r="M177" s="208">
        <v>10037.5</v>
      </c>
      <c r="N177" s="88">
        <f t="shared" si="88"/>
        <v>1332.2051894618089</v>
      </c>
      <c r="O177" s="91">
        <f t="shared" si="93"/>
        <v>0.52828947368421053</v>
      </c>
      <c r="P177" s="100">
        <v>30000</v>
      </c>
      <c r="Q177" s="286">
        <f t="shared" si="74"/>
        <v>3981.6842524387812</v>
      </c>
      <c r="R177" s="91">
        <f t="shared" si="94"/>
        <v>2.9887920298879203</v>
      </c>
      <c r="S177" s="240">
        <f t="shared" si="89"/>
        <v>30000</v>
      </c>
      <c r="T177" s="286">
        <v>5000</v>
      </c>
      <c r="U177" s="91">
        <f t="shared" si="95"/>
        <v>1.2557500000000001</v>
      </c>
      <c r="V177" s="270">
        <f t="shared" si="90"/>
        <v>37672.5</v>
      </c>
      <c r="W177" s="274" t="s">
        <v>343</v>
      </c>
    </row>
    <row r="178" spans="1:23" thickBot="1" x14ac:dyDescent="0.25">
      <c r="A178" s="164">
        <v>38</v>
      </c>
      <c r="B178" s="157" t="s">
        <v>293</v>
      </c>
      <c r="C178" s="158">
        <v>144800.23000000001</v>
      </c>
      <c r="D178" s="158">
        <f t="shared" si="85"/>
        <v>19218.293184683789</v>
      </c>
      <c r="E178" s="170">
        <v>75000</v>
      </c>
      <c r="F178" s="88">
        <f t="shared" si="86"/>
        <v>9954.2106310969539</v>
      </c>
      <c r="G178" s="165">
        <v>264785.3</v>
      </c>
      <c r="H178" s="109">
        <v>365000</v>
      </c>
      <c r="I178" s="64">
        <v>203181.3</v>
      </c>
      <c r="J178" s="109">
        <f t="shared" si="92"/>
        <v>243817.55999999997</v>
      </c>
      <c r="K178" s="109">
        <v>365000</v>
      </c>
      <c r="L178" s="88">
        <f t="shared" si="87"/>
        <v>48443.825071338506</v>
      </c>
      <c r="M178" s="217">
        <v>206310.22</v>
      </c>
      <c r="N178" s="88">
        <f t="shared" si="88"/>
        <v>27382.071803039351</v>
      </c>
      <c r="O178" s="111">
        <f t="shared" si="93"/>
        <v>2.7508029333333335</v>
      </c>
      <c r="P178" s="142">
        <v>265000</v>
      </c>
      <c r="Q178" s="286">
        <f t="shared" si="74"/>
        <v>35171.544229875901</v>
      </c>
      <c r="R178" s="111">
        <f t="shared" si="94"/>
        <v>1.2844734497399111</v>
      </c>
      <c r="S178" s="240">
        <f t="shared" si="89"/>
        <v>265000</v>
      </c>
      <c r="T178" s="286">
        <f t="shared" si="74"/>
        <v>35171.544229875901</v>
      </c>
      <c r="U178" s="111">
        <f t="shared" si="95"/>
        <v>1</v>
      </c>
      <c r="V178" s="270">
        <f t="shared" si="90"/>
        <v>265000</v>
      </c>
      <c r="W178" s="274"/>
    </row>
    <row r="179" spans="1:23" s="51" customFormat="1" thickBot="1" x14ac:dyDescent="0.25">
      <c r="A179" s="112" t="s">
        <v>249</v>
      </c>
      <c r="B179" s="148" t="s">
        <v>259</v>
      </c>
      <c r="C179" s="167">
        <f t="shared" ref="C179:L179" si="96">SUM(C180)</f>
        <v>2206704.56</v>
      </c>
      <c r="D179" s="168">
        <f t="shared" si="96"/>
        <v>292880.02654456167</v>
      </c>
      <c r="E179" s="169">
        <f t="shared" si="96"/>
        <v>2200000</v>
      </c>
      <c r="F179" s="114">
        <f t="shared" si="96"/>
        <v>291990.17851217731</v>
      </c>
      <c r="G179" s="114">
        <f t="shared" si="96"/>
        <v>1981321.76</v>
      </c>
      <c r="H179" s="114">
        <f t="shared" si="96"/>
        <v>2400000</v>
      </c>
      <c r="I179" s="114">
        <f t="shared" si="96"/>
        <v>2213000</v>
      </c>
      <c r="J179" s="114">
        <f t="shared" si="96"/>
        <v>2655600</v>
      </c>
      <c r="K179" s="114">
        <f t="shared" si="96"/>
        <v>2550000</v>
      </c>
      <c r="L179" s="114">
        <f t="shared" si="96"/>
        <v>338443.1614572964</v>
      </c>
      <c r="M179" s="209">
        <f t="shared" ref="M179" si="97">SUM(M180)</f>
        <v>2698479.35</v>
      </c>
      <c r="N179" s="114">
        <f t="shared" ref="N179" si="98">SUM(N180)</f>
        <v>358149.75778087461</v>
      </c>
      <c r="O179" s="81">
        <f t="shared" si="93"/>
        <v>1.2265815227272727</v>
      </c>
      <c r="P179" s="115">
        <f t="shared" ref="P179:V179" si="99">SUM(P180)</f>
        <v>2600000</v>
      </c>
      <c r="Q179" s="287">
        <f t="shared" si="99"/>
        <v>345079.30187802773</v>
      </c>
      <c r="R179" s="81">
        <f t="shared" si="94"/>
        <v>0.96350561289268355</v>
      </c>
      <c r="S179" s="241">
        <f t="shared" si="99"/>
        <v>2600000</v>
      </c>
      <c r="T179" s="287">
        <f t="shared" si="99"/>
        <v>440000</v>
      </c>
      <c r="U179" s="81">
        <f t="shared" si="95"/>
        <v>1.2750692307692308</v>
      </c>
      <c r="V179" s="271">
        <f t="shared" si="99"/>
        <v>3315180</v>
      </c>
      <c r="W179" s="264"/>
    </row>
    <row r="180" spans="1:23" thickBot="1" x14ac:dyDescent="0.25">
      <c r="A180" s="125">
        <v>1</v>
      </c>
      <c r="B180" s="149" t="s">
        <v>114</v>
      </c>
      <c r="C180" s="97">
        <v>2206704.56</v>
      </c>
      <c r="D180" s="97">
        <f t="shared" ref="D180" si="100">C180/7.5345</f>
        <v>292880.02654456167</v>
      </c>
      <c r="E180" s="97">
        <v>2200000</v>
      </c>
      <c r="F180" s="88">
        <f t="shared" ref="F180" si="101">E180/7.5345</f>
        <v>291990.17851217731</v>
      </c>
      <c r="G180" s="171">
        <v>1981321.76</v>
      </c>
      <c r="H180" s="172">
        <v>2400000</v>
      </c>
      <c r="I180" s="171">
        <v>2213000</v>
      </c>
      <c r="J180" s="172">
        <f t="shared" si="92"/>
        <v>2655600</v>
      </c>
      <c r="K180" s="172">
        <v>2550000</v>
      </c>
      <c r="L180" s="88">
        <f t="shared" ref="L180" si="102">K180/7.5345</f>
        <v>338443.1614572964</v>
      </c>
      <c r="M180" s="218">
        <v>2698479.35</v>
      </c>
      <c r="N180" s="88">
        <f t="shared" ref="N180" si="103">M180/7.5345</f>
        <v>358149.75778087461</v>
      </c>
      <c r="O180" s="91">
        <f t="shared" si="93"/>
        <v>1.2265815227272727</v>
      </c>
      <c r="P180" s="173">
        <v>2600000</v>
      </c>
      <c r="Q180" s="286">
        <f t="shared" si="74"/>
        <v>345079.30187802773</v>
      </c>
      <c r="R180" s="91">
        <f t="shared" si="94"/>
        <v>0.96350561289268355</v>
      </c>
      <c r="S180" s="240">
        <f>Q180*7.5345</f>
        <v>2600000</v>
      </c>
      <c r="T180" s="286">
        <v>440000</v>
      </c>
      <c r="U180" s="91">
        <f t="shared" si="95"/>
        <v>1.2750692307692308</v>
      </c>
      <c r="V180" s="270">
        <f>T180*7.5345</f>
        <v>3315180</v>
      </c>
      <c r="W180" s="274" t="s">
        <v>340</v>
      </c>
    </row>
    <row r="181" spans="1:23" ht="15.6" hidden="1" customHeight="1" x14ac:dyDescent="0.2">
      <c r="A181" s="92"/>
      <c r="B181" s="152" t="s">
        <v>137</v>
      </c>
      <c r="C181" s="98"/>
      <c r="D181" s="98"/>
      <c r="E181" s="98"/>
      <c r="F181" s="88"/>
      <c r="G181" s="174"/>
      <c r="H181" s="88"/>
      <c r="I181" s="174"/>
      <c r="J181" s="88">
        <f t="shared" si="92"/>
        <v>0</v>
      </c>
      <c r="K181" s="88"/>
      <c r="L181" s="88"/>
      <c r="M181" s="211"/>
      <c r="N181" s="88"/>
      <c r="O181" s="91" t="e">
        <f t="shared" si="93"/>
        <v>#DIV/0!</v>
      </c>
      <c r="P181" s="128"/>
      <c r="Q181" s="288"/>
      <c r="R181" s="91" t="e">
        <f t="shared" si="94"/>
        <v>#DIV/0!</v>
      </c>
      <c r="S181" s="242"/>
      <c r="T181" s="288"/>
      <c r="U181" s="91" t="e">
        <f t="shared" si="95"/>
        <v>#DIV/0!</v>
      </c>
      <c r="V181" s="272"/>
      <c r="W181" s="274"/>
    </row>
    <row r="182" spans="1:23" ht="15.6" hidden="1" customHeight="1" x14ac:dyDescent="0.2">
      <c r="A182" s="92"/>
      <c r="B182" s="152" t="s">
        <v>138</v>
      </c>
      <c r="C182" s="98"/>
      <c r="D182" s="98"/>
      <c r="E182" s="98"/>
      <c r="F182" s="98"/>
      <c r="G182" s="175"/>
      <c r="H182" s="98"/>
      <c r="I182" s="175"/>
      <c r="J182" s="98">
        <f t="shared" si="92"/>
        <v>0</v>
      </c>
      <c r="K182" s="98"/>
      <c r="L182" s="98"/>
      <c r="M182" s="208"/>
      <c r="N182" s="98"/>
      <c r="O182" s="91" t="e">
        <f t="shared" si="93"/>
        <v>#DIV/0!</v>
      </c>
      <c r="P182" s="120"/>
      <c r="Q182" s="288"/>
      <c r="R182" s="91" t="e">
        <f t="shared" si="94"/>
        <v>#DIV/0!</v>
      </c>
      <c r="S182" s="242"/>
      <c r="T182" s="288"/>
      <c r="U182" s="91" t="e">
        <f t="shared" si="95"/>
        <v>#DIV/0!</v>
      </c>
      <c r="V182" s="272"/>
      <c r="W182" s="274"/>
    </row>
    <row r="183" spans="1:23" ht="15.6" hidden="1" customHeight="1" thickBot="1" x14ac:dyDescent="0.25">
      <c r="A183" s="92"/>
      <c r="B183" s="152" t="s">
        <v>133</v>
      </c>
      <c r="C183" s="98"/>
      <c r="D183" s="98"/>
      <c r="E183" s="98"/>
      <c r="F183" s="98"/>
      <c r="G183" s="175"/>
      <c r="H183" s="98"/>
      <c r="I183" s="175"/>
      <c r="J183" s="98">
        <f t="shared" si="92"/>
        <v>0</v>
      </c>
      <c r="K183" s="98"/>
      <c r="L183" s="98"/>
      <c r="M183" s="208"/>
      <c r="N183" s="98"/>
      <c r="O183" s="91" t="e">
        <f t="shared" si="93"/>
        <v>#DIV/0!</v>
      </c>
      <c r="P183" s="120"/>
      <c r="Q183" s="288"/>
      <c r="R183" s="91" t="e">
        <f t="shared" si="94"/>
        <v>#DIV/0!</v>
      </c>
      <c r="S183" s="242"/>
      <c r="T183" s="288"/>
      <c r="U183" s="91" t="e">
        <f t="shared" si="95"/>
        <v>#DIV/0!</v>
      </c>
      <c r="V183" s="272"/>
      <c r="W183" s="274"/>
    </row>
    <row r="184" spans="1:23" ht="15.6" hidden="1" customHeight="1" thickBot="1" x14ac:dyDescent="0.25">
      <c r="A184" s="92"/>
      <c r="B184" s="152" t="s">
        <v>134</v>
      </c>
      <c r="C184" s="98"/>
      <c r="D184" s="98"/>
      <c r="E184" s="98"/>
      <c r="F184" s="98"/>
      <c r="G184" s="175"/>
      <c r="H184" s="98"/>
      <c r="I184" s="175"/>
      <c r="J184" s="98">
        <f t="shared" si="92"/>
        <v>0</v>
      </c>
      <c r="K184" s="98"/>
      <c r="L184" s="98"/>
      <c r="M184" s="208"/>
      <c r="N184" s="98"/>
      <c r="O184" s="91" t="e">
        <f t="shared" si="93"/>
        <v>#DIV/0!</v>
      </c>
      <c r="P184" s="120"/>
      <c r="Q184" s="288"/>
      <c r="R184" s="91" t="e">
        <f t="shared" si="94"/>
        <v>#DIV/0!</v>
      </c>
      <c r="S184" s="242"/>
      <c r="T184" s="288"/>
      <c r="U184" s="91" t="e">
        <f t="shared" si="95"/>
        <v>#DIV/0!</v>
      </c>
      <c r="V184" s="272"/>
      <c r="W184" s="274"/>
    </row>
    <row r="185" spans="1:23" ht="15.6" hidden="1" customHeight="1" thickBot="1" x14ac:dyDescent="0.25">
      <c r="A185" s="92"/>
      <c r="B185" s="152" t="s">
        <v>135</v>
      </c>
      <c r="C185" s="98"/>
      <c r="D185" s="98"/>
      <c r="E185" s="98"/>
      <c r="F185" s="98"/>
      <c r="G185" s="175"/>
      <c r="H185" s="98"/>
      <c r="I185" s="175"/>
      <c r="J185" s="98">
        <f t="shared" si="92"/>
        <v>0</v>
      </c>
      <c r="K185" s="98"/>
      <c r="L185" s="98"/>
      <c r="M185" s="208"/>
      <c r="N185" s="98"/>
      <c r="O185" s="91" t="e">
        <f t="shared" si="93"/>
        <v>#DIV/0!</v>
      </c>
      <c r="P185" s="120"/>
      <c r="Q185" s="288"/>
      <c r="R185" s="91" t="e">
        <f t="shared" si="94"/>
        <v>#DIV/0!</v>
      </c>
      <c r="S185" s="242"/>
      <c r="T185" s="288"/>
      <c r="U185" s="91" t="e">
        <f t="shared" si="95"/>
        <v>#DIV/0!</v>
      </c>
      <c r="V185" s="272"/>
      <c r="W185" s="274"/>
    </row>
    <row r="186" spans="1:23" ht="14.45" hidden="1" customHeight="1" thickBot="1" x14ac:dyDescent="0.25">
      <c r="A186" s="129"/>
      <c r="B186" s="157" t="s">
        <v>136</v>
      </c>
      <c r="C186" s="176"/>
      <c r="D186" s="176"/>
      <c r="E186" s="176"/>
      <c r="F186" s="176"/>
      <c r="G186" s="177"/>
      <c r="H186" s="176"/>
      <c r="I186" s="177"/>
      <c r="J186" s="176">
        <f t="shared" si="92"/>
        <v>0</v>
      </c>
      <c r="K186" s="176"/>
      <c r="L186" s="176"/>
      <c r="M186" s="219"/>
      <c r="N186" s="176"/>
      <c r="O186" s="111" t="e">
        <f t="shared" si="93"/>
        <v>#DIV/0!</v>
      </c>
      <c r="P186" s="178"/>
      <c r="Q186" s="289"/>
      <c r="R186" s="111" t="e">
        <f t="shared" si="94"/>
        <v>#DIV/0!</v>
      </c>
      <c r="S186" s="243"/>
      <c r="T186" s="289"/>
      <c r="U186" s="111" t="e">
        <f t="shared" si="95"/>
        <v>#DIV/0!</v>
      </c>
      <c r="V186" s="273"/>
      <c r="W186" s="274"/>
    </row>
    <row r="187" spans="1:23" s="51" customFormat="1" thickBot="1" x14ac:dyDescent="0.25">
      <c r="A187" s="251" t="s">
        <v>250</v>
      </c>
      <c r="B187" s="252" t="s">
        <v>142</v>
      </c>
      <c r="C187" s="253">
        <f>SUM(C188:C199)</f>
        <v>1353165.27</v>
      </c>
      <c r="D187" s="254">
        <f t="shared" ref="D187:L187" si="104">SUM(D188:D199)</f>
        <v>179595.89488353572</v>
      </c>
      <c r="E187" s="255">
        <f t="shared" si="104"/>
        <v>1260000</v>
      </c>
      <c r="F187" s="256">
        <f t="shared" si="104"/>
        <v>167230.73860242881</v>
      </c>
      <c r="G187" s="256">
        <f t="shared" si="104"/>
        <v>404729.85</v>
      </c>
      <c r="H187" s="256">
        <f t="shared" si="104"/>
        <v>670000</v>
      </c>
      <c r="I187" s="256">
        <f t="shared" si="104"/>
        <v>455496.64</v>
      </c>
      <c r="J187" s="256">
        <f t="shared" si="104"/>
        <v>1080857.9679999999</v>
      </c>
      <c r="K187" s="256">
        <f t="shared" si="104"/>
        <v>1555000</v>
      </c>
      <c r="L187" s="256">
        <f t="shared" si="104"/>
        <v>206383.96708474349</v>
      </c>
      <c r="M187" s="257">
        <f>SUM(M188:M199)</f>
        <v>1478059.05</v>
      </c>
      <c r="N187" s="256">
        <f t="shared" ref="N187" si="105">SUM(N188:N199)</f>
        <v>196172.14811865418</v>
      </c>
      <c r="O187" s="258">
        <f t="shared" si="93"/>
        <v>1.1730627380952381</v>
      </c>
      <c r="P187" s="256">
        <f>SUM(P188:P199)</f>
        <v>2290000</v>
      </c>
      <c r="Q187" s="287">
        <f>SUM(Q188:Q199)</f>
        <v>303935.2312694937</v>
      </c>
      <c r="R187" s="258">
        <f t="shared" si="94"/>
        <v>1.5493291692236522</v>
      </c>
      <c r="S187" s="256">
        <f>SUM(S188:S199)</f>
        <v>2290000</v>
      </c>
      <c r="T187" s="287">
        <f>SUM(T188:T199)</f>
        <v>325144.33510120114</v>
      </c>
      <c r="U187" s="258">
        <f t="shared" si="95"/>
        <v>1.0697816562532749</v>
      </c>
      <c r="V187" s="276">
        <f>SUM(V188:V199)</f>
        <v>2449799.9928200003</v>
      </c>
      <c r="W187" s="264"/>
    </row>
    <row r="188" spans="1:23" ht="12" x14ac:dyDescent="0.2">
      <c r="A188" s="125">
        <v>1</v>
      </c>
      <c r="B188" s="149" t="s">
        <v>80</v>
      </c>
      <c r="C188" s="97">
        <v>6420</v>
      </c>
      <c r="D188" s="97">
        <f t="shared" ref="D188:D199" si="106">C188/7.5345</f>
        <v>852.08043002189925</v>
      </c>
      <c r="E188" s="151">
        <v>15000</v>
      </c>
      <c r="F188" s="88">
        <f t="shared" ref="F188:F199" si="107">E188/7.5345</f>
        <v>1990.8421262193906</v>
      </c>
      <c r="G188" s="151">
        <v>5100</v>
      </c>
      <c r="H188" s="88">
        <v>10000</v>
      </c>
      <c r="I188" s="64">
        <v>6350</v>
      </c>
      <c r="J188" s="88">
        <f t="shared" si="92"/>
        <v>7620</v>
      </c>
      <c r="K188" s="88">
        <v>10000</v>
      </c>
      <c r="L188" s="88">
        <f t="shared" ref="L188:L199" si="108">K188/7.5345</f>
        <v>1327.2280841462605</v>
      </c>
      <c r="M188" s="211">
        <v>7250</v>
      </c>
      <c r="N188" s="88">
        <f t="shared" ref="N188:N199" si="109">M188/7.5345</f>
        <v>962.24036100603882</v>
      </c>
      <c r="O188" s="91">
        <f t="shared" si="93"/>
        <v>0.48333333333333334</v>
      </c>
      <c r="P188" s="137">
        <v>10000</v>
      </c>
      <c r="Q188" s="286">
        <f t="shared" ref="Q188:T227" si="110">P188/7.5345</f>
        <v>1327.2280841462605</v>
      </c>
      <c r="R188" s="91">
        <f t="shared" si="94"/>
        <v>1.3793103448275863</v>
      </c>
      <c r="S188" s="240">
        <f t="shared" ref="S188:S199" si="111">Q188*7.5345</f>
        <v>10000</v>
      </c>
      <c r="T188" s="286">
        <f t="shared" si="110"/>
        <v>1327.2280841462605</v>
      </c>
      <c r="U188" s="91">
        <f t="shared" si="95"/>
        <v>1</v>
      </c>
      <c r="V188" s="270">
        <f t="shared" ref="V188:V199" si="112">T188*7.5345</f>
        <v>10000</v>
      </c>
      <c r="W188" s="274"/>
    </row>
    <row r="189" spans="1:23" ht="12" x14ac:dyDescent="0.2">
      <c r="A189" s="92">
        <v>2</v>
      </c>
      <c r="B189" s="152" t="s">
        <v>76</v>
      </c>
      <c r="C189" s="102">
        <v>17691.43</v>
      </c>
      <c r="D189" s="102">
        <f t="shared" si="106"/>
        <v>2348.0562744707677</v>
      </c>
      <c r="E189" s="153">
        <v>35000</v>
      </c>
      <c r="F189" s="88">
        <f t="shared" si="107"/>
        <v>4645.298294511912</v>
      </c>
      <c r="G189" s="153">
        <v>13102.23</v>
      </c>
      <c r="H189" s="98">
        <v>20000</v>
      </c>
      <c r="I189" s="64">
        <v>18961.02</v>
      </c>
      <c r="J189" s="98">
        <f t="shared" si="92"/>
        <v>22753.224000000002</v>
      </c>
      <c r="K189" s="98">
        <v>25000</v>
      </c>
      <c r="L189" s="88">
        <f t="shared" si="108"/>
        <v>3318.0702103656513</v>
      </c>
      <c r="M189" s="208">
        <v>16022.11</v>
      </c>
      <c r="N189" s="88">
        <f t="shared" si="109"/>
        <v>2126.499435928064</v>
      </c>
      <c r="O189" s="91">
        <f t="shared" si="93"/>
        <v>0.45777457142857142</v>
      </c>
      <c r="P189" s="100">
        <v>25000</v>
      </c>
      <c r="Q189" s="286">
        <f t="shared" si="110"/>
        <v>3318.0702103656513</v>
      </c>
      <c r="R189" s="91">
        <f t="shared" si="94"/>
        <v>1.5603437999114975</v>
      </c>
      <c r="S189" s="240">
        <f t="shared" si="111"/>
        <v>25000</v>
      </c>
      <c r="T189" s="286">
        <f t="shared" si="110"/>
        <v>3318.0702103656513</v>
      </c>
      <c r="U189" s="91">
        <f t="shared" si="95"/>
        <v>1</v>
      </c>
      <c r="V189" s="270">
        <f t="shared" si="112"/>
        <v>25000</v>
      </c>
      <c r="W189" s="274"/>
    </row>
    <row r="190" spans="1:23" ht="12" x14ac:dyDescent="0.2">
      <c r="A190" s="92">
        <v>3</v>
      </c>
      <c r="B190" s="152" t="s">
        <v>220</v>
      </c>
      <c r="C190" s="102">
        <v>29175</v>
      </c>
      <c r="D190" s="102">
        <f t="shared" si="106"/>
        <v>3872.187935496715</v>
      </c>
      <c r="E190" s="153">
        <v>30000</v>
      </c>
      <c r="F190" s="88">
        <f t="shared" si="107"/>
        <v>3981.6842524387812</v>
      </c>
      <c r="G190" s="153">
        <v>2700</v>
      </c>
      <c r="H190" s="98">
        <v>5000</v>
      </c>
      <c r="I190" s="64">
        <v>2700</v>
      </c>
      <c r="J190" s="98">
        <f t="shared" si="92"/>
        <v>3240</v>
      </c>
      <c r="K190" s="98">
        <v>5000</v>
      </c>
      <c r="L190" s="88">
        <f t="shared" si="108"/>
        <v>663.61404207313024</v>
      </c>
      <c r="M190" s="208">
        <v>10389</v>
      </c>
      <c r="N190" s="88">
        <f t="shared" si="109"/>
        <v>1378.8572566195501</v>
      </c>
      <c r="O190" s="91">
        <f t="shared" si="93"/>
        <v>0.3463</v>
      </c>
      <c r="P190" s="100">
        <v>5000</v>
      </c>
      <c r="Q190" s="286">
        <f t="shared" si="110"/>
        <v>663.61404207313024</v>
      </c>
      <c r="R190" s="91">
        <f t="shared" si="94"/>
        <v>0.481278275098662</v>
      </c>
      <c r="S190" s="240">
        <f t="shared" si="111"/>
        <v>5000</v>
      </c>
      <c r="T190" s="286">
        <f t="shared" si="110"/>
        <v>663.61404207313024</v>
      </c>
      <c r="U190" s="91">
        <f t="shared" si="95"/>
        <v>1</v>
      </c>
      <c r="V190" s="270">
        <f t="shared" si="112"/>
        <v>5000</v>
      </c>
      <c r="W190" s="274"/>
    </row>
    <row r="191" spans="1:23" ht="12" x14ac:dyDescent="0.2">
      <c r="A191" s="92">
        <v>4</v>
      </c>
      <c r="B191" s="152" t="s">
        <v>77</v>
      </c>
      <c r="C191" s="102">
        <v>351689</v>
      </c>
      <c r="D191" s="102">
        <f t="shared" si="106"/>
        <v>46677.151768531417</v>
      </c>
      <c r="E191" s="153">
        <v>360000</v>
      </c>
      <c r="F191" s="88">
        <f t="shared" si="107"/>
        <v>47780.211029265374</v>
      </c>
      <c r="G191" s="153">
        <v>259955</v>
      </c>
      <c r="H191" s="98">
        <v>450000</v>
      </c>
      <c r="I191" s="64">
        <v>292553</v>
      </c>
      <c r="J191" s="98">
        <f t="shared" si="92"/>
        <v>351063.6</v>
      </c>
      <c r="K191" s="98">
        <v>370000</v>
      </c>
      <c r="L191" s="88">
        <f t="shared" si="108"/>
        <v>49107.439113411638</v>
      </c>
      <c r="M191" s="208">
        <v>358387</v>
      </c>
      <c r="N191" s="88">
        <f t="shared" si="109"/>
        <v>47566.129139292585</v>
      </c>
      <c r="O191" s="91">
        <f t="shared" si="93"/>
        <v>0.9955194444444444</v>
      </c>
      <c r="P191" s="100">
        <v>420000</v>
      </c>
      <c r="Q191" s="286">
        <f t="shared" si="110"/>
        <v>55743.57953414294</v>
      </c>
      <c r="R191" s="91">
        <f t="shared" si="94"/>
        <v>1.171917508168544</v>
      </c>
      <c r="S191" s="240">
        <f t="shared" si="111"/>
        <v>420000</v>
      </c>
      <c r="T191" s="286">
        <f t="shared" si="110"/>
        <v>55743.57953414294</v>
      </c>
      <c r="U191" s="91">
        <f t="shared" si="95"/>
        <v>1</v>
      </c>
      <c r="V191" s="270">
        <f t="shared" si="112"/>
        <v>420000</v>
      </c>
      <c r="W191" s="274"/>
    </row>
    <row r="192" spans="1:23" ht="12" x14ac:dyDescent="0.2">
      <c r="A192" s="92">
        <v>5</v>
      </c>
      <c r="B192" s="152" t="s">
        <v>130</v>
      </c>
      <c r="C192" s="102">
        <v>26537.439999999999</v>
      </c>
      <c r="D192" s="102">
        <f t="shared" si="106"/>
        <v>3522.1235649346336</v>
      </c>
      <c r="E192" s="153">
        <v>45000</v>
      </c>
      <c r="F192" s="88">
        <f t="shared" si="107"/>
        <v>5972.5263786581718</v>
      </c>
      <c r="G192" s="153">
        <v>8218.1</v>
      </c>
      <c r="H192" s="98">
        <v>20000</v>
      </c>
      <c r="I192" s="153">
        <v>8978.1</v>
      </c>
      <c r="J192" s="98">
        <f t="shared" si="92"/>
        <v>10773.720000000001</v>
      </c>
      <c r="K192" s="98">
        <v>20000</v>
      </c>
      <c r="L192" s="88">
        <f t="shared" si="108"/>
        <v>2654.4561682925209</v>
      </c>
      <c r="M192" s="208">
        <v>12084.05</v>
      </c>
      <c r="N192" s="88">
        <f t="shared" si="109"/>
        <v>1603.8290530227619</v>
      </c>
      <c r="O192" s="91">
        <f t="shared" si="93"/>
        <v>0.26853444444444441</v>
      </c>
      <c r="P192" s="100">
        <v>20000</v>
      </c>
      <c r="Q192" s="286">
        <f t="shared" si="110"/>
        <v>2654.4561682925209</v>
      </c>
      <c r="R192" s="91">
        <f t="shared" si="94"/>
        <v>1.6550742507685752</v>
      </c>
      <c r="S192" s="240">
        <f t="shared" si="111"/>
        <v>20000</v>
      </c>
      <c r="T192" s="286">
        <v>2627.91</v>
      </c>
      <c r="U192" s="91">
        <f t="shared" si="95"/>
        <v>0.98999939474999998</v>
      </c>
      <c r="V192" s="270">
        <f t="shared" si="112"/>
        <v>19799.987894999998</v>
      </c>
      <c r="W192" s="274"/>
    </row>
    <row r="193" spans="1:23" ht="12" x14ac:dyDescent="0.2">
      <c r="A193" s="92">
        <v>6</v>
      </c>
      <c r="B193" s="152" t="s">
        <v>132</v>
      </c>
      <c r="C193" s="102">
        <v>46652.4</v>
      </c>
      <c r="D193" s="102">
        <f t="shared" si="106"/>
        <v>6191.8375472825001</v>
      </c>
      <c r="E193" s="153">
        <v>40000</v>
      </c>
      <c r="F193" s="88">
        <f t="shared" si="107"/>
        <v>5308.9123365850419</v>
      </c>
      <c r="G193" s="153">
        <v>22153</v>
      </c>
      <c r="H193" s="98">
        <v>40000</v>
      </c>
      <c r="I193" s="64">
        <v>26453</v>
      </c>
      <c r="J193" s="98">
        <f t="shared" si="92"/>
        <v>31743.600000000002</v>
      </c>
      <c r="K193" s="98">
        <v>40000</v>
      </c>
      <c r="L193" s="88">
        <f t="shared" si="108"/>
        <v>5308.9123365850419</v>
      </c>
      <c r="M193" s="208">
        <v>32993</v>
      </c>
      <c r="N193" s="88">
        <f t="shared" si="109"/>
        <v>4378.9236180237567</v>
      </c>
      <c r="O193" s="91">
        <f t="shared" si="93"/>
        <v>0.82482500000000003</v>
      </c>
      <c r="P193" s="100">
        <v>40000</v>
      </c>
      <c r="Q193" s="286">
        <f t="shared" si="110"/>
        <v>5308.9123365850419</v>
      </c>
      <c r="R193" s="91">
        <f t="shared" si="94"/>
        <v>1.2123783832934261</v>
      </c>
      <c r="S193" s="240">
        <f t="shared" si="111"/>
        <v>40000</v>
      </c>
      <c r="T193" s="286">
        <f t="shared" si="110"/>
        <v>5308.9123365850419</v>
      </c>
      <c r="U193" s="91">
        <f t="shared" si="95"/>
        <v>1</v>
      </c>
      <c r="V193" s="270">
        <f t="shared" si="112"/>
        <v>40000</v>
      </c>
      <c r="W193" s="274"/>
    </row>
    <row r="194" spans="1:23" ht="12" x14ac:dyDescent="0.2">
      <c r="A194" s="92">
        <v>7</v>
      </c>
      <c r="B194" s="152" t="s">
        <v>104</v>
      </c>
      <c r="C194" s="102">
        <v>59000</v>
      </c>
      <c r="D194" s="102">
        <f t="shared" si="106"/>
        <v>7830.6456964629369</v>
      </c>
      <c r="E194" s="153">
        <v>35000</v>
      </c>
      <c r="F194" s="88">
        <f t="shared" si="107"/>
        <v>4645.298294511912</v>
      </c>
      <c r="G194" s="153">
        <v>38000</v>
      </c>
      <c r="H194" s="98">
        <v>50000</v>
      </c>
      <c r="I194" s="64">
        <v>44000</v>
      </c>
      <c r="J194" s="98">
        <f t="shared" si="92"/>
        <v>52800</v>
      </c>
      <c r="K194" s="98">
        <v>60000</v>
      </c>
      <c r="L194" s="88">
        <f t="shared" si="108"/>
        <v>7963.3685048775624</v>
      </c>
      <c r="M194" s="208">
        <v>53695.05</v>
      </c>
      <c r="N194" s="88">
        <f t="shared" si="109"/>
        <v>7126.5578339637668</v>
      </c>
      <c r="O194" s="91">
        <f t="shared" si="93"/>
        <v>1.5341442857142857</v>
      </c>
      <c r="P194" s="100">
        <v>60000</v>
      </c>
      <c r="Q194" s="286">
        <f t="shared" si="110"/>
        <v>7963.3685048775624</v>
      </c>
      <c r="R194" s="91">
        <f t="shared" si="94"/>
        <v>1.1174214382890042</v>
      </c>
      <c r="S194" s="240">
        <f t="shared" si="111"/>
        <v>60000</v>
      </c>
      <c r="T194" s="286">
        <f t="shared" si="110"/>
        <v>7963.3685048775624</v>
      </c>
      <c r="U194" s="91">
        <f t="shared" si="95"/>
        <v>1</v>
      </c>
      <c r="V194" s="270">
        <f t="shared" si="112"/>
        <v>60000</v>
      </c>
      <c r="W194" s="274"/>
    </row>
    <row r="195" spans="1:23" ht="12" x14ac:dyDescent="0.2">
      <c r="A195" s="92">
        <v>8</v>
      </c>
      <c r="B195" s="152" t="s">
        <v>209</v>
      </c>
      <c r="C195" s="102">
        <v>96000</v>
      </c>
      <c r="D195" s="102">
        <f t="shared" si="106"/>
        <v>12741.3896078041</v>
      </c>
      <c r="E195" s="153">
        <v>100000</v>
      </c>
      <c r="F195" s="88">
        <f t="shared" si="107"/>
        <v>13272.280841462605</v>
      </c>
      <c r="G195" s="153">
        <v>55501.52</v>
      </c>
      <c r="H195" s="98">
        <v>75000</v>
      </c>
      <c r="I195" s="64">
        <v>55501.52</v>
      </c>
      <c r="J195" s="98">
        <f t="shared" si="92"/>
        <v>66601.823999999993</v>
      </c>
      <c r="K195" s="98">
        <v>60000</v>
      </c>
      <c r="L195" s="88">
        <f t="shared" si="108"/>
        <v>7963.3685048775624</v>
      </c>
      <c r="M195" s="208">
        <v>65501.52</v>
      </c>
      <c r="N195" s="88">
        <f t="shared" si="109"/>
        <v>8693.5456898267967</v>
      </c>
      <c r="O195" s="91">
        <f t="shared" si="93"/>
        <v>0.65501520000000002</v>
      </c>
      <c r="P195" s="100">
        <v>60000</v>
      </c>
      <c r="Q195" s="286">
        <f t="shared" si="110"/>
        <v>7963.3685048775624</v>
      </c>
      <c r="R195" s="91">
        <f t="shared" si="94"/>
        <v>0.9160092773419608</v>
      </c>
      <c r="S195" s="240">
        <f t="shared" si="111"/>
        <v>60000</v>
      </c>
      <c r="T195" s="286">
        <f t="shared" si="110"/>
        <v>7963.3685048775624</v>
      </c>
      <c r="U195" s="91">
        <f t="shared" si="95"/>
        <v>1</v>
      </c>
      <c r="V195" s="270">
        <f t="shared" si="112"/>
        <v>60000</v>
      </c>
      <c r="W195" s="274"/>
    </row>
    <row r="196" spans="1:23" s="47" customFormat="1" ht="12" x14ac:dyDescent="0.2">
      <c r="A196" s="225">
        <v>9</v>
      </c>
      <c r="B196" s="226" t="s">
        <v>304</v>
      </c>
      <c r="C196" s="227">
        <v>397000</v>
      </c>
      <c r="D196" s="228">
        <f t="shared" si="106"/>
        <v>52690.954940606542</v>
      </c>
      <c r="E196" s="159">
        <v>400000</v>
      </c>
      <c r="F196" s="231">
        <f t="shared" si="107"/>
        <v>53089.123365850421</v>
      </c>
      <c r="G196" s="159"/>
      <c r="H196" s="229"/>
      <c r="I196" s="230"/>
      <c r="J196" s="229">
        <v>82000</v>
      </c>
      <c r="K196" s="229">
        <v>322000</v>
      </c>
      <c r="L196" s="231">
        <f t="shared" si="108"/>
        <v>42736.744309509588</v>
      </c>
      <c r="M196" s="232">
        <v>322000</v>
      </c>
      <c r="N196" s="231">
        <f t="shared" si="109"/>
        <v>42736.744309509588</v>
      </c>
      <c r="O196" s="233">
        <f t="shared" si="93"/>
        <v>0.80500000000000005</v>
      </c>
      <c r="P196" s="179">
        <v>400000</v>
      </c>
      <c r="Q196" s="286">
        <f t="shared" si="110"/>
        <v>53089.123365850421</v>
      </c>
      <c r="R196" s="233">
        <f t="shared" si="94"/>
        <v>1.2422360248447206</v>
      </c>
      <c r="S196" s="240">
        <f t="shared" si="111"/>
        <v>400000</v>
      </c>
      <c r="T196" s="286">
        <f t="shared" si="110"/>
        <v>53089.123365850421</v>
      </c>
      <c r="U196" s="233">
        <f t="shared" si="95"/>
        <v>1</v>
      </c>
      <c r="V196" s="270">
        <f t="shared" si="112"/>
        <v>400000</v>
      </c>
      <c r="W196" s="275"/>
    </row>
    <row r="197" spans="1:23" s="47" customFormat="1" ht="12" x14ac:dyDescent="0.2">
      <c r="A197" s="225">
        <v>10</v>
      </c>
      <c r="B197" s="226" t="s">
        <v>315</v>
      </c>
      <c r="C197" s="227"/>
      <c r="D197" s="228">
        <v>0</v>
      </c>
      <c r="E197" s="159"/>
      <c r="F197" s="231">
        <v>0</v>
      </c>
      <c r="G197" s="159"/>
      <c r="H197" s="229"/>
      <c r="I197" s="230"/>
      <c r="J197" s="229"/>
      <c r="K197" s="229"/>
      <c r="L197" s="231"/>
      <c r="M197" s="232">
        <v>0</v>
      </c>
      <c r="N197" s="231">
        <v>0</v>
      </c>
      <c r="O197" s="233">
        <v>0</v>
      </c>
      <c r="P197" s="179">
        <v>0</v>
      </c>
      <c r="Q197" s="286">
        <v>0</v>
      </c>
      <c r="R197" s="233">
        <v>0</v>
      </c>
      <c r="S197" s="240">
        <f t="shared" si="111"/>
        <v>0</v>
      </c>
      <c r="T197" s="286">
        <v>21235.65</v>
      </c>
      <c r="U197" s="233">
        <v>0</v>
      </c>
      <c r="V197" s="270">
        <f t="shared" si="112"/>
        <v>160000.00492500002</v>
      </c>
      <c r="W197" s="275" t="s">
        <v>337</v>
      </c>
    </row>
    <row r="198" spans="1:23" ht="12" x14ac:dyDescent="0.2">
      <c r="A198" s="129">
        <v>11</v>
      </c>
      <c r="B198" s="70" t="s">
        <v>299</v>
      </c>
      <c r="C198" s="71">
        <v>323000</v>
      </c>
      <c r="D198" s="102">
        <f t="shared" si="106"/>
        <v>42869.467117924214</v>
      </c>
      <c r="E198" s="170">
        <v>200000</v>
      </c>
      <c r="F198" s="88">
        <f t="shared" si="107"/>
        <v>26544.56168292521</v>
      </c>
      <c r="G198" s="170"/>
      <c r="H198" s="176"/>
      <c r="I198" s="64"/>
      <c r="J198" s="176">
        <v>398100</v>
      </c>
      <c r="K198" s="176">
        <v>483000</v>
      </c>
      <c r="L198" s="88">
        <f t="shared" si="108"/>
        <v>64105.116464264378</v>
      </c>
      <c r="M198" s="219">
        <v>431400</v>
      </c>
      <c r="N198" s="88">
        <f t="shared" si="109"/>
        <v>57256.619550069678</v>
      </c>
      <c r="O198" s="91">
        <f t="shared" si="93"/>
        <v>2.157</v>
      </c>
      <c r="P198" s="179">
        <v>450000</v>
      </c>
      <c r="Q198" s="286">
        <f t="shared" si="110"/>
        <v>59725.263786581723</v>
      </c>
      <c r="R198" s="91">
        <f t="shared" ref="R198:R210" si="113">Q198/N198</f>
        <v>1.0431154381084839</v>
      </c>
      <c r="S198" s="240">
        <f t="shared" si="111"/>
        <v>450000</v>
      </c>
      <c r="T198" s="286">
        <f t="shared" si="110"/>
        <v>59725.263786581723</v>
      </c>
      <c r="U198" s="91">
        <f t="shared" si="95"/>
        <v>1</v>
      </c>
      <c r="V198" s="270">
        <f t="shared" si="112"/>
        <v>450000</v>
      </c>
      <c r="W198" s="274"/>
    </row>
    <row r="199" spans="1:23" thickBot="1" x14ac:dyDescent="0.25">
      <c r="A199" s="129">
        <v>12</v>
      </c>
      <c r="B199" s="70" t="s">
        <v>300</v>
      </c>
      <c r="C199" s="71">
        <v>0</v>
      </c>
      <c r="D199" s="158">
        <f t="shared" si="106"/>
        <v>0</v>
      </c>
      <c r="E199" s="170">
        <v>0</v>
      </c>
      <c r="F199" s="88">
        <f t="shared" si="107"/>
        <v>0</v>
      </c>
      <c r="G199" s="170"/>
      <c r="H199" s="176"/>
      <c r="I199" s="64"/>
      <c r="J199" s="176">
        <v>54162</v>
      </c>
      <c r="K199" s="176">
        <v>160000</v>
      </c>
      <c r="L199" s="88">
        <f t="shared" si="108"/>
        <v>21235.649346340168</v>
      </c>
      <c r="M199" s="219">
        <v>168337.32</v>
      </c>
      <c r="N199" s="88">
        <f t="shared" si="109"/>
        <v>22342.201871391597</v>
      </c>
      <c r="O199" s="91" t="e">
        <f t="shared" si="93"/>
        <v>#DIV/0!</v>
      </c>
      <c r="P199" s="179">
        <v>800000</v>
      </c>
      <c r="Q199" s="286">
        <f t="shared" si="110"/>
        <v>106178.24673170084</v>
      </c>
      <c r="R199" s="91">
        <f t="shared" si="113"/>
        <v>4.7523626965191088</v>
      </c>
      <c r="S199" s="240">
        <f t="shared" si="111"/>
        <v>800000</v>
      </c>
      <c r="T199" s="286">
        <f t="shared" si="110"/>
        <v>106178.24673170084</v>
      </c>
      <c r="U199" s="91">
        <f t="shared" si="95"/>
        <v>1</v>
      </c>
      <c r="V199" s="270">
        <f t="shared" si="112"/>
        <v>800000</v>
      </c>
      <c r="W199" s="274"/>
    </row>
    <row r="200" spans="1:23" s="51" customFormat="1" thickBot="1" x14ac:dyDescent="0.25">
      <c r="A200" s="112" t="s">
        <v>251</v>
      </c>
      <c r="B200" s="148" t="s">
        <v>260</v>
      </c>
      <c r="C200" s="167">
        <f t="shared" ref="C200:L200" si="114">SUM(C201:C203)</f>
        <v>1080815.24</v>
      </c>
      <c r="D200" s="168">
        <f t="shared" si="114"/>
        <v>143448.83403012806</v>
      </c>
      <c r="E200" s="169">
        <f t="shared" si="114"/>
        <v>830000</v>
      </c>
      <c r="F200" s="114">
        <f t="shared" si="114"/>
        <v>110159.93098413962</v>
      </c>
      <c r="G200" s="114">
        <f t="shared" si="114"/>
        <v>0</v>
      </c>
      <c r="H200" s="114">
        <f t="shared" si="114"/>
        <v>880000</v>
      </c>
      <c r="I200" s="114">
        <f t="shared" si="114"/>
        <v>0</v>
      </c>
      <c r="J200" s="114">
        <f t="shared" si="114"/>
        <v>0</v>
      </c>
      <c r="K200" s="114">
        <f t="shared" si="114"/>
        <v>1090000</v>
      </c>
      <c r="L200" s="114">
        <f t="shared" si="114"/>
        <v>144667.86117194241</v>
      </c>
      <c r="M200" s="209">
        <f t="shared" ref="M200" si="115">SUM(M201:M203)</f>
        <v>1142602.45</v>
      </c>
      <c r="N200" s="114">
        <f t="shared" ref="N200" si="116">SUM(N201:N203)</f>
        <v>151649.40606543235</v>
      </c>
      <c r="O200" s="81">
        <f t="shared" si="93"/>
        <v>1.3766294578313252</v>
      </c>
      <c r="P200" s="115">
        <f t="shared" ref="P200:Q200" si="117">SUM(P201:P203)</f>
        <v>660000</v>
      </c>
      <c r="Q200" s="287">
        <f t="shared" si="117"/>
        <v>87597.053553653197</v>
      </c>
      <c r="R200" s="81">
        <f t="shared" si="113"/>
        <v>0.57762872817225275</v>
      </c>
      <c r="S200" s="241">
        <f t="shared" ref="S200:T200" si="118">SUM(S201:S203)</f>
        <v>660000</v>
      </c>
      <c r="T200" s="287">
        <f t="shared" si="118"/>
        <v>87597.053553653197</v>
      </c>
      <c r="U200" s="81">
        <f t="shared" si="95"/>
        <v>1</v>
      </c>
      <c r="V200" s="271">
        <f t="shared" ref="V200" si="119">SUM(V201:V203)</f>
        <v>660000</v>
      </c>
      <c r="W200" s="264"/>
    </row>
    <row r="201" spans="1:23" ht="12" x14ac:dyDescent="0.2">
      <c r="A201" s="125">
        <v>1</v>
      </c>
      <c r="B201" s="149" t="s">
        <v>205</v>
      </c>
      <c r="C201" s="97">
        <v>0</v>
      </c>
      <c r="D201" s="97">
        <f t="shared" ref="D201:D203" si="120">C201/7.5345</f>
        <v>0</v>
      </c>
      <c r="E201" s="151">
        <v>100000</v>
      </c>
      <c r="F201" s="88">
        <f t="shared" ref="F201:F203" si="121">E201/7.5345</f>
        <v>13272.280841462605</v>
      </c>
      <c r="G201" s="151">
        <v>0</v>
      </c>
      <c r="H201" s="88">
        <v>100000</v>
      </c>
      <c r="I201" s="151">
        <v>0</v>
      </c>
      <c r="J201" s="88">
        <f>I201/10*12</f>
        <v>0</v>
      </c>
      <c r="K201" s="88">
        <v>60000</v>
      </c>
      <c r="L201" s="88">
        <f t="shared" ref="L201:L203" si="122">K201/7.5345</f>
        <v>7963.3685048775624</v>
      </c>
      <c r="M201" s="211">
        <v>0</v>
      </c>
      <c r="N201" s="88">
        <f t="shared" ref="N201:N203" si="123">M201/7.5345</f>
        <v>0</v>
      </c>
      <c r="O201" s="91">
        <f t="shared" si="93"/>
        <v>0</v>
      </c>
      <c r="P201" s="137">
        <v>60000</v>
      </c>
      <c r="Q201" s="286">
        <f t="shared" si="110"/>
        <v>7963.3685048775624</v>
      </c>
      <c r="R201" s="91" t="e">
        <f t="shared" si="113"/>
        <v>#DIV/0!</v>
      </c>
      <c r="S201" s="240">
        <f>Q201*7.5345</f>
        <v>60000</v>
      </c>
      <c r="T201" s="286">
        <f t="shared" si="110"/>
        <v>7963.3685048775624</v>
      </c>
      <c r="U201" s="91">
        <f t="shared" si="95"/>
        <v>1</v>
      </c>
      <c r="V201" s="270">
        <f>T201*7.5345</f>
        <v>60000</v>
      </c>
      <c r="W201" s="274"/>
    </row>
    <row r="202" spans="1:23" ht="12" x14ac:dyDescent="0.2">
      <c r="A202" s="92">
        <v>2</v>
      </c>
      <c r="B202" s="152" t="s">
        <v>206</v>
      </c>
      <c r="C202" s="102">
        <v>807466.57</v>
      </c>
      <c r="D202" s="102">
        <f t="shared" si="120"/>
        <v>107169.23087132523</v>
      </c>
      <c r="E202" s="153">
        <v>600000</v>
      </c>
      <c r="F202" s="88">
        <f t="shared" si="121"/>
        <v>79633.685048775631</v>
      </c>
      <c r="G202" s="153">
        <v>0</v>
      </c>
      <c r="H202" s="98">
        <v>650000</v>
      </c>
      <c r="I202" s="153">
        <v>0</v>
      </c>
      <c r="J202" s="98">
        <v>0</v>
      </c>
      <c r="K202" s="98">
        <v>900000</v>
      </c>
      <c r="L202" s="88">
        <f t="shared" si="122"/>
        <v>119450.52757316345</v>
      </c>
      <c r="M202" s="208">
        <v>895472.39</v>
      </c>
      <c r="N202" s="88">
        <f t="shared" si="123"/>
        <v>118849.6104585573</v>
      </c>
      <c r="O202" s="91">
        <f t="shared" si="93"/>
        <v>1.4924539833333335</v>
      </c>
      <c r="P202" s="100">
        <v>600000</v>
      </c>
      <c r="Q202" s="286">
        <f t="shared" si="110"/>
        <v>79633.685048775631</v>
      </c>
      <c r="R202" s="91">
        <f t="shared" si="113"/>
        <v>0.6700374089702531</v>
      </c>
      <c r="S202" s="240">
        <f>Q202*7.5345</f>
        <v>600000</v>
      </c>
      <c r="T202" s="286">
        <f t="shared" si="110"/>
        <v>79633.685048775631</v>
      </c>
      <c r="U202" s="91">
        <f t="shared" si="95"/>
        <v>1</v>
      </c>
      <c r="V202" s="270">
        <f>T202*7.5345</f>
        <v>600000</v>
      </c>
      <c r="W202" s="274"/>
    </row>
    <row r="203" spans="1:23" ht="14.25" customHeight="1" thickBot="1" x14ac:dyDescent="0.25">
      <c r="A203" s="129">
        <v>3</v>
      </c>
      <c r="B203" s="157" t="s">
        <v>207</v>
      </c>
      <c r="C203" s="158">
        <v>273348.67</v>
      </c>
      <c r="D203" s="158">
        <f t="shared" si="120"/>
        <v>36279.603158802835</v>
      </c>
      <c r="E203" s="170">
        <v>130000</v>
      </c>
      <c r="F203" s="88">
        <f t="shared" si="121"/>
        <v>17253.965093901385</v>
      </c>
      <c r="G203" s="165">
        <v>0</v>
      </c>
      <c r="H203" s="109">
        <v>130000</v>
      </c>
      <c r="I203" s="165">
        <v>0</v>
      </c>
      <c r="J203" s="109">
        <f t="shared" ref="J203:J225" si="124">I203/10*12</f>
        <v>0</v>
      </c>
      <c r="K203" s="109">
        <v>130000</v>
      </c>
      <c r="L203" s="88">
        <f t="shared" si="122"/>
        <v>17253.965093901385</v>
      </c>
      <c r="M203" s="210">
        <v>247130.06</v>
      </c>
      <c r="N203" s="88">
        <f t="shared" si="123"/>
        <v>32799.795606875043</v>
      </c>
      <c r="O203" s="111">
        <f t="shared" si="93"/>
        <v>1.9010004615384615</v>
      </c>
      <c r="P203" s="142">
        <v>0</v>
      </c>
      <c r="Q203" s="286">
        <f t="shared" si="110"/>
        <v>0</v>
      </c>
      <c r="R203" s="111">
        <f t="shared" si="113"/>
        <v>0</v>
      </c>
      <c r="S203" s="240">
        <f>Q203*7.5345</f>
        <v>0</v>
      </c>
      <c r="T203" s="286">
        <f t="shared" si="110"/>
        <v>0</v>
      </c>
      <c r="U203" s="111" t="e">
        <f t="shared" si="95"/>
        <v>#DIV/0!</v>
      </c>
      <c r="V203" s="270">
        <f>T203*7.5345</f>
        <v>0</v>
      </c>
      <c r="W203" s="274"/>
    </row>
    <row r="204" spans="1:23" s="51" customFormat="1" thickBot="1" x14ac:dyDescent="0.25">
      <c r="A204" s="112" t="s">
        <v>252</v>
      </c>
      <c r="B204" s="148" t="s">
        <v>261</v>
      </c>
      <c r="C204" s="167">
        <f t="shared" ref="C204:L204" si="125">SUM(C205:C213)</f>
        <v>402287.16000000003</v>
      </c>
      <c r="D204" s="168">
        <f t="shared" si="125"/>
        <v>53392.681664344018</v>
      </c>
      <c r="E204" s="169">
        <f t="shared" si="125"/>
        <v>428788.74</v>
      </c>
      <c r="F204" s="114">
        <f t="shared" si="125"/>
        <v>56910.045789368902</v>
      </c>
      <c r="G204" s="114">
        <f t="shared" si="125"/>
        <v>360351.3</v>
      </c>
      <c r="H204" s="114">
        <f t="shared" si="125"/>
        <v>496788.74</v>
      </c>
      <c r="I204" s="114">
        <f t="shared" si="125"/>
        <v>388910.85</v>
      </c>
      <c r="J204" s="114">
        <f t="shared" si="125"/>
        <v>466693.02000000008</v>
      </c>
      <c r="K204" s="114">
        <f t="shared" si="125"/>
        <v>464000</v>
      </c>
      <c r="L204" s="114">
        <f t="shared" si="125"/>
        <v>61583.383104386485</v>
      </c>
      <c r="M204" s="209">
        <f t="shared" ref="M204" si="126">SUM(M205:M213)</f>
        <v>484383.77</v>
      </c>
      <c r="N204" s="114">
        <f t="shared" ref="N204" si="127">SUM(N205:N213)</f>
        <v>64288.774304864288</v>
      </c>
      <c r="O204" s="81">
        <f t="shared" si="93"/>
        <v>1.1296559932987047</v>
      </c>
      <c r="P204" s="115">
        <f t="shared" ref="P204:Q204" si="128">SUM(P205:P213)</f>
        <v>540788.74</v>
      </c>
      <c r="Q204" s="287">
        <f t="shared" si="128"/>
        <v>71775.000331807023</v>
      </c>
      <c r="R204" s="81">
        <f t="shared" si="113"/>
        <v>1.1164468619582362</v>
      </c>
      <c r="S204" s="241">
        <f t="shared" ref="S204:T204" si="129">SUM(S205:S213)</f>
        <v>540788.74</v>
      </c>
      <c r="T204" s="287">
        <f t="shared" si="129"/>
        <v>71775.000331807023</v>
      </c>
      <c r="U204" s="81">
        <f t="shared" si="95"/>
        <v>1</v>
      </c>
      <c r="V204" s="271">
        <f t="shared" ref="V204" si="130">SUM(V205:V213)</f>
        <v>540788.74</v>
      </c>
      <c r="W204" s="264"/>
    </row>
    <row r="205" spans="1:23" ht="12" x14ac:dyDescent="0.2">
      <c r="A205" s="125">
        <v>1</v>
      </c>
      <c r="B205" s="149" t="s">
        <v>78</v>
      </c>
      <c r="C205" s="97">
        <v>20056.18</v>
      </c>
      <c r="D205" s="97">
        <f t="shared" ref="D205:D213" si="131">C205/7.5345</f>
        <v>2661.9125356692548</v>
      </c>
      <c r="E205" s="87">
        <v>19000</v>
      </c>
      <c r="F205" s="88">
        <f t="shared" ref="F205:F213" si="132">E205/7.5345</f>
        <v>2521.7333598778951</v>
      </c>
      <c r="G205" s="151">
        <v>9365.6200000000008</v>
      </c>
      <c r="H205" s="88">
        <v>19000</v>
      </c>
      <c r="I205" s="66">
        <v>11333.62</v>
      </c>
      <c r="J205" s="88">
        <f t="shared" si="124"/>
        <v>13600.344000000001</v>
      </c>
      <c r="K205" s="88">
        <v>19000</v>
      </c>
      <c r="L205" s="88">
        <f t="shared" ref="L205:L213" si="133">K205/7.5345</f>
        <v>2521.7333598778951</v>
      </c>
      <c r="M205" s="211">
        <v>19208.169999999998</v>
      </c>
      <c r="N205" s="88">
        <f t="shared" ref="N205:N213" si="134">M205/7.5345</f>
        <v>2549.3622669055671</v>
      </c>
      <c r="O205" s="91">
        <f t="shared" si="93"/>
        <v>1.0109563157894736</v>
      </c>
      <c r="P205" s="137">
        <v>19000</v>
      </c>
      <c r="Q205" s="286">
        <f t="shared" si="110"/>
        <v>2521.7333598778951</v>
      </c>
      <c r="R205" s="91">
        <f t="shared" si="113"/>
        <v>0.98916242411432242</v>
      </c>
      <c r="S205" s="240">
        <f t="shared" ref="S205:S213" si="135">Q205*7.5345</f>
        <v>19000</v>
      </c>
      <c r="T205" s="286">
        <f t="shared" si="110"/>
        <v>2521.7333598778951</v>
      </c>
      <c r="U205" s="91">
        <f t="shared" si="95"/>
        <v>1</v>
      </c>
      <c r="V205" s="270">
        <f t="shared" ref="V205:V213" si="136">T205*7.5345</f>
        <v>19000</v>
      </c>
      <c r="W205" s="274"/>
    </row>
    <row r="206" spans="1:23" ht="12" x14ac:dyDescent="0.2">
      <c r="A206" s="92">
        <f>A205+1</f>
        <v>2</v>
      </c>
      <c r="B206" s="180" t="s">
        <v>111</v>
      </c>
      <c r="C206" s="102">
        <v>104589.01</v>
      </c>
      <c r="D206" s="102">
        <f t="shared" si="131"/>
        <v>13881.347136505407</v>
      </c>
      <c r="E206" s="139">
        <v>95000</v>
      </c>
      <c r="F206" s="88">
        <f t="shared" si="132"/>
        <v>12608.666799389475</v>
      </c>
      <c r="G206" s="153">
        <v>134209.26999999999</v>
      </c>
      <c r="H206" s="98">
        <v>150000</v>
      </c>
      <c r="I206" s="64">
        <v>141384.26999999999</v>
      </c>
      <c r="J206" s="98">
        <f t="shared" si="124"/>
        <v>169661.12400000001</v>
      </c>
      <c r="K206" s="98">
        <v>160000</v>
      </c>
      <c r="L206" s="88">
        <f t="shared" si="133"/>
        <v>21235.649346340168</v>
      </c>
      <c r="M206" s="208">
        <v>174644.27</v>
      </c>
      <c r="N206" s="88">
        <f t="shared" si="134"/>
        <v>23179.277987922222</v>
      </c>
      <c r="O206" s="91">
        <f t="shared" si="93"/>
        <v>1.8383607368421051</v>
      </c>
      <c r="P206" s="100">
        <v>180000</v>
      </c>
      <c r="Q206" s="286">
        <f t="shared" si="110"/>
        <v>23890.105514632687</v>
      </c>
      <c r="R206" s="91">
        <f t="shared" si="113"/>
        <v>1.0306665085547897</v>
      </c>
      <c r="S206" s="240">
        <f t="shared" si="135"/>
        <v>180000</v>
      </c>
      <c r="T206" s="286">
        <f t="shared" si="110"/>
        <v>23890.105514632687</v>
      </c>
      <c r="U206" s="91">
        <f t="shared" si="95"/>
        <v>1</v>
      </c>
      <c r="V206" s="270">
        <f t="shared" si="136"/>
        <v>180000</v>
      </c>
      <c r="W206" s="274"/>
    </row>
    <row r="207" spans="1:23" ht="12" x14ac:dyDescent="0.2">
      <c r="A207" s="92">
        <f t="shared" ref="A207:A212" si="137">A206+1</f>
        <v>3</v>
      </c>
      <c r="B207" s="152" t="s">
        <v>287</v>
      </c>
      <c r="C207" s="102">
        <v>37154.35</v>
      </c>
      <c r="D207" s="102">
        <f t="shared" si="131"/>
        <v>4931.2296768199612</v>
      </c>
      <c r="E207" s="139">
        <v>45000</v>
      </c>
      <c r="F207" s="88">
        <f t="shared" si="132"/>
        <v>5972.5263786581718</v>
      </c>
      <c r="G207" s="153">
        <v>24995.63</v>
      </c>
      <c r="H207" s="98">
        <v>35000</v>
      </c>
      <c r="I207" s="153">
        <v>27803.77</v>
      </c>
      <c r="J207" s="98">
        <f t="shared" si="124"/>
        <v>33364.523999999998</v>
      </c>
      <c r="K207" s="98">
        <v>35000</v>
      </c>
      <c r="L207" s="88">
        <f t="shared" si="133"/>
        <v>4645.298294511912</v>
      </c>
      <c r="M207" s="208">
        <v>38996.300000000003</v>
      </c>
      <c r="N207" s="88">
        <f t="shared" si="134"/>
        <v>5175.6984537792823</v>
      </c>
      <c r="O207" s="91">
        <f t="shared" si="93"/>
        <v>0.86658444444444449</v>
      </c>
      <c r="P207" s="100">
        <v>35000</v>
      </c>
      <c r="Q207" s="286">
        <f t="shared" si="110"/>
        <v>4645.298294511912</v>
      </c>
      <c r="R207" s="91">
        <f t="shared" si="113"/>
        <v>0.89752104686854906</v>
      </c>
      <c r="S207" s="240">
        <f t="shared" si="135"/>
        <v>35000</v>
      </c>
      <c r="T207" s="286">
        <f t="shared" si="110"/>
        <v>4645.298294511912</v>
      </c>
      <c r="U207" s="91">
        <f t="shared" si="95"/>
        <v>1</v>
      </c>
      <c r="V207" s="270">
        <f t="shared" si="136"/>
        <v>35000</v>
      </c>
      <c r="W207" s="274"/>
    </row>
    <row r="208" spans="1:23" ht="13.9" customHeight="1" x14ac:dyDescent="0.2">
      <c r="A208" s="92">
        <f t="shared" si="137"/>
        <v>4</v>
      </c>
      <c r="B208" s="152" t="s">
        <v>103</v>
      </c>
      <c r="C208" s="102">
        <v>12000</v>
      </c>
      <c r="D208" s="102">
        <f t="shared" si="131"/>
        <v>1592.6737009755125</v>
      </c>
      <c r="E208" s="139">
        <v>19000</v>
      </c>
      <c r="F208" s="88">
        <f t="shared" si="132"/>
        <v>2521.7333598778951</v>
      </c>
      <c r="G208" s="153">
        <v>8195.36</v>
      </c>
      <c r="H208" s="98">
        <v>19000</v>
      </c>
      <c r="I208" s="64">
        <v>8195.36</v>
      </c>
      <c r="J208" s="98">
        <f t="shared" si="124"/>
        <v>9834.4320000000007</v>
      </c>
      <c r="K208" s="98">
        <v>10000</v>
      </c>
      <c r="L208" s="88">
        <f t="shared" si="133"/>
        <v>1327.2280841462605</v>
      </c>
      <c r="M208" s="208">
        <v>8195.36</v>
      </c>
      <c r="N208" s="88">
        <f t="shared" si="134"/>
        <v>1087.7111951688898</v>
      </c>
      <c r="O208" s="91">
        <f t="shared" si="93"/>
        <v>0.43133473684210527</v>
      </c>
      <c r="P208" s="100">
        <v>10000</v>
      </c>
      <c r="Q208" s="286">
        <f t="shared" si="110"/>
        <v>1327.2280841462605</v>
      </c>
      <c r="R208" s="91">
        <f t="shared" si="113"/>
        <v>1.2202026512563204</v>
      </c>
      <c r="S208" s="240">
        <f t="shared" si="135"/>
        <v>10000</v>
      </c>
      <c r="T208" s="286">
        <f t="shared" si="110"/>
        <v>1327.2280841462605</v>
      </c>
      <c r="U208" s="91">
        <f t="shared" si="95"/>
        <v>1</v>
      </c>
      <c r="V208" s="270">
        <f t="shared" si="136"/>
        <v>10000</v>
      </c>
      <c r="W208" s="274"/>
    </row>
    <row r="209" spans="1:23" ht="12" x14ac:dyDescent="0.2">
      <c r="A209" s="92">
        <f t="shared" si="137"/>
        <v>5</v>
      </c>
      <c r="B209" s="152" t="s">
        <v>105</v>
      </c>
      <c r="C209" s="102">
        <v>9679.9</v>
      </c>
      <c r="D209" s="102">
        <f t="shared" si="131"/>
        <v>1284.7435131727386</v>
      </c>
      <c r="E209" s="139">
        <v>10000</v>
      </c>
      <c r="F209" s="88">
        <f t="shared" si="132"/>
        <v>1327.2280841462605</v>
      </c>
      <c r="G209" s="153">
        <v>4536.3100000000004</v>
      </c>
      <c r="H209" s="98">
        <v>10000</v>
      </c>
      <c r="I209" s="64">
        <v>4536.3100000000004</v>
      </c>
      <c r="J209" s="98">
        <f t="shared" si="124"/>
        <v>5443.5720000000001</v>
      </c>
      <c r="K209" s="98">
        <v>10000</v>
      </c>
      <c r="L209" s="88">
        <f t="shared" si="133"/>
        <v>1327.2280841462605</v>
      </c>
      <c r="M209" s="208">
        <v>12036.31</v>
      </c>
      <c r="N209" s="88">
        <f t="shared" si="134"/>
        <v>1597.4928661490476</v>
      </c>
      <c r="O209" s="91">
        <f t="shared" si="93"/>
        <v>1.2036309999999999</v>
      </c>
      <c r="P209" s="100">
        <v>10000</v>
      </c>
      <c r="Q209" s="286">
        <f t="shared" si="110"/>
        <v>1327.2280841462605</v>
      </c>
      <c r="R209" s="91">
        <f t="shared" si="113"/>
        <v>0.83081941226173139</v>
      </c>
      <c r="S209" s="240">
        <f t="shared" si="135"/>
        <v>10000</v>
      </c>
      <c r="T209" s="286">
        <f t="shared" si="110"/>
        <v>1327.2280841462605</v>
      </c>
      <c r="U209" s="91">
        <f t="shared" si="95"/>
        <v>1</v>
      </c>
      <c r="V209" s="270">
        <f t="shared" si="136"/>
        <v>10000</v>
      </c>
      <c r="W209" s="274"/>
    </row>
    <row r="210" spans="1:23" ht="12" x14ac:dyDescent="0.2">
      <c r="A210" s="92">
        <f t="shared" si="137"/>
        <v>6</v>
      </c>
      <c r="B210" s="152" t="s">
        <v>184</v>
      </c>
      <c r="C210" s="102">
        <v>3650</v>
      </c>
      <c r="D210" s="102">
        <f t="shared" si="131"/>
        <v>484.43825071338506</v>
      </c>
      <c r="E210" s="139">
        <v>10000</v>
      </c>
      <c r="F210" s="88">
        <f t="shared" si="132"/>
        <v>1327.2280841462605</v>
      </c>
      <c r="G210" s="153">
        <v>2560</v>
      </c>
      <c r="H210" s="98">
        <v>10000</v>
      </c>
      <c r="I210" s="64">
        <v>2560</v>
      </c>
      <c r="J210" s="98">
        <f t="shared" si="124"/>
        <v>3072</v>
      </c>
      <c r="K210" s="98">
        <v>5000</v>
      </c>
      <c r="L210" s="88">
        <f t="shared" si="133"/>
        <v>663.61404207313024</v>
      </c>
      <c r="M210" s="208">
        <v>5920</v>
      </c>
      <c r="N210" s="88">
        <f t="shared" si="134"/>
        <v>785.71902581458619</v>
      </c>
      <c r="O210" s="91">
        <f t="shared" si="93"/>
        <v>0.59199999999999997</v>
      </c>
      <c r="P210" s="100">
        <v>10000</v>
      </c>
      <c r="Q210" s="286">
        <f t="shared" si="110"/>
        <v>1327.2280841462605</v>
      </c>
      <c r="R210" s="91">
        <f t="shared" si="113"/>
        <v>1.6891891891891893</v>
      </c>
      <c r="S210" s="240">
        <f t="shared" si="135"/>
        <v>10000</v>
      </c>
      <c r="T210" s="286">
        <f t="shared" si="110"/>
        <v>1327.2280841462605</v>
      </c>
      <c r="U210" s="91">
        <f t="shared" si="95"/>
        <v>1</v>
      </c>
      <c r="V210" s="270">
        <f t="shared" si="136"/>
        <v>10000</v>
      </c>
      <c r="W210" s="274"/>
    </row>
    <row r="211" spans="1:23" ht="12" x14ac:dyDescent="0.2">
      <c r="A211" s="92">
        <f t="shared" si="137"/>
        <v>7</v>
      </c>
      <c r="B211" s="152" t="s">
        <v>173</v>
      </c>
      <c r="C211" s="102">
        <v>39466.730000000003</v>
      </c>
      <c r="D211" s="102">
        <f t="shared" si="131"/>
        <v>5238.1352445417742</v>
      </c>
      <c r="E211" s="139">
        <v>41788.74</v>
      </c>
      <c r="F211" s="88">
        <f t="shared" si="132"/>
        <v>5546.3189329086199</v>
      </c>
      <c r="G211" s="153">
        <v>0</v>
      </c>
      <c r="H211" s="98">
        <v>41788.74</v>
      </c>
      <c r="I211" s="153">
        <v>0</v>
      </c>
      <c r="J211" s="98">
        <f t="shared" si="124"/>
        <v>0</v>
      </c>
      <c r="K211" s="98">
        <v>0</v>
      </c>
      <c r="L211" s="88">
        <f t="shared" si="133"/>
        <v>0</v>
      </c>
      <c r="M211" s="208">
        <v>0</v>
      </c>
      <c r="N211" s="88">
        <f t="shared" si="134"/>
        <v>0</v>
      </c>
      <c r="O211" s="91">
        <v>0</v>
      </c>
      <c r="P211" s="100">
        <v>41788.74</v>
      </c>
      <c r="Q211" s="286">
        <f t="shared" si="110"/>
        <v>5546.3189329086199</v>
      </c>
      <c r="R211" s="91">
        <v>0</v>
      </c>
      <c r="S211" s="240">
        <f t="shared" si="135"/>
        <v>41788.74</v>
      </c>
      <c r="T211" s="286">
        <f t="shared" si="110"/>
        <v>5546.3189329086199</v>
      </c>
      <c r="U211" s="91">
        <v>0</v>
      </c>
      <c r="V211" s="270">
        <f t="shared" si="136"/>
        <v>41788.74</v>
      </c>
      <c r="W211" s="274"/>
    </row>
    <row r="212" spans="1:23" ht="12" x14ac:dyDescent="0.2">
      <c r="A212" s="92">
        <f t="shared" si="137"/>
        <v>8</v>
      </c>
      <c r="B212" s="152" t="s">
        <v>98</v>
      </c>
      <c r="C212" s="102">
        <v>113215.78</v>
      </c>
      <c r="D212" s="102">
        <f t="shared" si="131"/>
        <v>15026.31627845245</v>
      </c>
      <c r="E212" s="139">
        <v>107000</v>
      </c>
      <c r="F212" s="88">
        <f t="shared" si="132"/>
        <v>14201.340500364988</v>
      </c>
      <c r="G212" s="153">
        <v>99281.93</v>
      </c>
      <c r="H212" s="98">
        <v>130000</v>
      </c>
      <c r="I212" s="64">
        <v>110458.4</v>
      </c>
      <c r="J212" s="98">
        <f t="shared" si="124"/>
        <v>132550.08000000002</v>
      </c>
      <c r="K212" s="98">
        <v>130000</v>
      </c>
      <c r="L212" s="88">
        <f t="shared" si="133"/>
        <v>17253.965093901385</v>
      </c>
      <c r="M212" s="208">
        <v>133270.64000000001</v>
      </c>
      <c r="N212" s="88">
        <f t="shared" si="134"/>
        <v>17688.053620014602</v>
      </c>
      <c r="O212" s="91">
        <f t="shared" ref="O212:O230" si="138">M212/E212</f>
        <v>1.2455200000000002</v>
      </c>
      <c r="P212" s="100">
        <v>140000</v>
      </c>
      <c r="Q212" s="286">
        <f t="shared" si="110"/>
        <v>18581.193178047648</v>
      </c>
      <c r="R212" s="91">
        <f t="shared" ref="R212:R230" si="139">Q212/N212</f>
        <v>1.0504939422516466</v>
      </c>
      <c r="S212" s="240">
        <f t="shared" si="135"/>
        <v>140000</v>
      </c>
      <c r="T212" s="286">
        <f t="shared" si="110"/>
        <v>18581.193178047648</v>
      </c>
      <c r="U212" s="91">
        <f t="shared" ref="U212:U230" si="140">T212/Q212</f>
        <v>1</v>
      </c>
      <c r="V212" s="270">
        <f t="shared" si="136"/>
        <v>140000</v>
      </c>
      <c r="W212" s="274"/>
    </row>
    <row r="213" spans="1:23" thickBot="1" x14ac:dyDescent="0.25">
      <c r="A213" s="129">
        <v>9</v>
      </c>
      <c r="B213" s="157" t="s">
        <v>172</v>
      </c>
      <c r="C213" s="158">
        <v>62475.21</v>
      </c>
      <c r="D213" s="158">
        <f t="shared" si="131"/>
        <v>8291.88532749353</v>
      </c>
      <c r="E213" s="159">
        <v>82000</v>
      </c>
      <c r="F213" s="88">
        <f t="shared" si="132"/>
        <v>10883.270289999336</v>
      </c>
      <c r="G213" s="165">
        <v>77207.179999999993</v>
      </c>
      <c r="H213" s="109">
        <v>82000</v>
      </c>
      <c r="I213" s="64">
        <v>82639.12</v>
      </c>
      <c r="J213" s="109">
        <f t="shared" si="124"/>
        <v>99166.944000000003</v>
      </c>
      <c r="K213" s="109">
        <v>95000</v>
      </c>
      <c r="L213" s="88">
        <f t="shared" si="133"/>
        <v>12608.666799389475</v>
      </c>
      <c r="M213" s="210">
        <v>92112.72</v>
      </c>
      <c r="N213" s="88">
        <f t="shared" si="134"/>
        <v>12225.458889110094</v>
      </c>
      <c r="O213" s="111">
        <f t="shared" si="138"/>
        <v>1.1233258536585367</v>
      </c>
      <c r="P213" s="179">
        <v>95000</v>
      </c>
      <c r="Q213" s="286">
        <f t="shared" si="110"/>
        <v>12608.666799389475</v>
      </c>
      <c r="R213" s="111">
        <f t="shared" si="139"/>
        <v>1.0313450737314021</v>
      </c>
      <c r="S213" s="240">
        <f t="shared" si="135"/>
        <v>95000</v>
      </c>
      <c r="T213" s="286">
        <f t="shared" si="110"/>
        <v>12608.666799389475</v>
      </c>
      <c r="U213" s="111">
        <f t="shared" si="140"/>
        <v>1</v>
      </c>
      <c r="V213" s="270">
        <f t="shared" si="136"/>
        <v>95000</v>
      </c>
      <c r="W213" s="274"/>
    </row>
    <row r="214" spans="1:23" s="51" customFormat="1" thickBot="1" x14ac:dyDescent="0.25">
      <c r="A214" s="112" t="s">
        <v>253</v>
      </c>
      <c r="B214" s="148" t="s">
        <v>262</v>
      </c>
      <c r="C214" s="181">
        <f t="shared" ref="C214:L214" si="141">SUM(C215:C216)</f>
        <v>13204492.77</v>
      </c>
      <c r="D214" s="182">
        <f t="shared" si="141"/>
        <v>1752537.3641250248</v>
      </c>
      <c r="E214" s="183">
        <f t="shared" si="141"/>
        <v>13750000</v>
      </c>
      <c r="F214" s="184">
        <f t="shared" si="141"/>
        <v>1824938.615701108</v>
      </c>
      <c r="G214" s="184">
        <f t="shared" si="141"/>
        <v>10472352.120000001</v>
      </c>
      <c r="H214" s="184">
        <f t="shared" si="141"/>
        <v>13980000</v>
      </c>
      <c r="I214" s="184">
        <f t="shared" si="141"/>
        <v>11651486.48</v>
      </c>
      <c r="J214" s="184">
        <f t="shared" si="141"/>
        <v>13981783.775999999</v>
      </c>
      <c r="K214" s="184">
        <f t="shared" si="141"/>
        <v>13980000</v>
      </c>
      <c r="L214" s="184">
        <f t="shared" si="141"/>
        <v>1855464.8616364722</v>
      </c>
      <c r="M214" s="220">
        <f t="shared" ref="M214" si="142">SUM(M215:M216)</f>
        <v>14012035.07</v>
      </c>
      <c r="N214" s="184">
        <f t="shared" ref="N214" si="143">SUM(N215:N216)</f>
        <v>1859716.6460946314</v>
      </c>
      <c r="O214" s="81">
        <f t="shared" si="138"/>
        <v>1.0190570960000001</v>
      </c>
      <c r="P214" s="185">
        <f t="shared" ref="P214:Q214" si="144">SUM(P215:P216)</f>
        <v>14680000</v>
      </c>
      <c r="Q214" s="290">
        <f t="shared" si="144"/>
        <v>1948370.8275267102</v>
      </c>
      <c r="R214" s="81">
        <f t="shared" si="139"/>
        <v>1.0476708006126907</v>
      </c>
      <c r="S214" s="244">
        <f t="shared" ref="S214:T214" si="145">SUM(S215:S216)</f>
        <v>14680000</v>
      </c>
      <c r="T214" s="290">
        <f t="shared" si="145"/>
        <v>1997080.1</v>
      </c>
      <c r="U214" s="81">
        <f t="shared" si="140"/>
        <v>1.0250000009162128</v>
      </c>
      <c r="V214" s="277">
        <f t="shared" ref="V214" si="146">SUM(V215:V216)</f>
        <v>15047000.01345</v>
      </c>
      <c r="W214" s="264"/>
    </row>
    <row r="215" spans="1:23" ht="12" x14ac:dyDescent="0.2">
      <c r="A215" s="125">
        <v>1</v>
      </c>
      <c r="B215" s="149" t="s">
        <v>12</v>
      </c>
      <c r="C215" s="97">
        <v>11325591.07</v>
      </c>
      <c r="D215" s="97">
        <f t="shared" ref="D215:D216" si="147">C215/7.5345</f>
        <v>1503164.2537660096</v>
      </c>
      <c r="E215" s="87">
        <v>11800000</v>
      </c>
      <c r="F215" s="88">
        <f t="shared" ref="F215:F216" si="148">E215/7.5345</f>
        <v>1566129.1392925873</v>
      </c>
      <c r="G215" s="151">
        <v>8988815.4100000001</v>
      </c>
      <c r="H215" s="88">
        <v>12000000</v>
      </c>
      <c r="I215" s="155">
        <v>10000802.189999999</v>
      </c>
      <c r="J215" s="88">
        <f t="shared" si="124"/>
        <v>12000962.627999999</v>
      </c>
      <c r="K215" s="88">
        <v>12000000</v>
      </c>
      <c r="L215" s="88">
        <f t="shared" ref="L215:L216" si="149">K215/7.5345</f>
        <v>1592673.7009755126</v>
      </c>
      <c r="M215" s="211">
        <v>12026924.880000001</v>
      </c>
      <c r="N215" s="88">
        <f t="shared" ref="N215:N216" si="150">M215/7.5345</f>
        <v>1596247.2466653395</v>
      </c>
      <c r="O215" s="91">
        <f t="shared" si="138"/>
        <v>1.0192309220338984</v>
      </c>
      <c r="P215" s="137">
        <v>12600000</v>
      </c>
      <c r="Q215" s="286">
        <f t="shared" si="110"/>
        <v>1672307.3860242881</v>
      </c>
      <c r="R215" s="91">
        <f t="shared" si="139"/>
        <v>1.047649347253593</v>
      </c>
      <c r="S215" s="240">
        <f>Q215*7.5345</f>
        <v>12600000</v>
      </c>
      <c r="T215" s="286">
        <v>1714115.07</v>
      </c>
      <c r="U215" s="91">
        <f t="shared" si="140"/>
        <v>1.0249999995964287</v>
      </c>
      <c r="V215" s="270">
        <f>T215*7.5345</f>
        <v>12914999.994915001</v>
      </c>
      <c r="W215" s="274" t="s">
        <v>341</v>
      </c>
    </row>
    <row r="216" spans="1:23" thickBot="1" x14ac:dyDescent="0.25">
      <c r="A216" s="129">
        <v>2</v>
      </c>
      <c r="B216" s="157" t="s">
        <v>79</v>
      </c>
      <c r="C216" s="158">
        <v>1878901.7</v>
      </c>
      <c r="D216" s="158">
        <f t="shared" si="147"/>
        <v>249373.11035901518</v>
      </c>
      <c r="E216" s="159">
        <v>1950000</v>
      </c>
      <c r="F216" s="88">
        <f t="shared" si="148"/>
        <v>258809.4764085208</v>
      </c>
      <c r="G216" s="165">
        <v>1483536.71</v>
      </c>
      <c r="H216" s="109">
        <v>1980000</v>
      </c>
      <c r="I216" s="64">
        <v>1650684.29</v>
      </c>
      <c r="J216" s="109">
        <f t="shared" si="124"/>
        <v>1980821.148</v>
      </c>
      <c r="K216" s="109">
        <v>1980000</v>
      </c>
      <c r="L216" s="88">
        <f t="shared" si="149"/>
        <v>262791.16066095955</v>
      </c>
      <c r="M216" s="210">
        <v>1985110.19</v>
      </c>
      <c r="N216" s="88">
        <f t="shared" si="150"/>
        <v>263469.39942929189</v>
      </c>
      <c r="O216" s="111">
        <f t="shared" si="138"/>
        <v>1.0180052256410257</v>
      </c>
      <c r="P216" s="179">
        <v>2080000</v>
      </c>
      <c r="Q216" s="286">
        <f t="shared" si="110"/>
        <v>276063.44150242215</v>
      </c>
      <c r="R216" s="111">
        <f t="shared" si="139"/>
        <v>1.0478007772455191</v>
      </c>
      <c r="S216" s="240">
        <f>Q216*7.5345</f>
        <v>2079999.9999999998</v>
      </c>
      <c r="T216" s="286">
        <v>282965.03000000003</v>
      </c>
      <c r="U216" s="111">
        <f t="shared" si="140"/>
        <v>1.025000008911058</v>
      </c>
      <c r="V216" s="270">
        <f>T216*7.5345</f>
        <v>2132000.0185350003</v>
      </c>
      <c r="W216" s="274" t="s">
        <v>341</v>
      </c>
    </row>
    <row r="217" spans="1:23" s="51" customFormat="1" thickBot="1" x14ac:dyDescent="0.25">
      <c r="A217" s="112" t="s">
        <v>254</v>
      </c>
      <c r="B217" s="148" t="s">
        <v>323</v>
      </c>
      <c r="C217" s="167">
        <f t="shared" ref="C217:L217" si="151">SUM(C218:C219)</f>
        <v>324618.67</v>
      </c>
      <c r="D217" s="168">
        <f t="shared" si="151"/>
        <v>43084.301546220719</v>
      </c>
      <c r="E217" s="169">
        <f t="shared" si="151"/>
        <v>305000</v>
      </c>
      <c r="F217" s="114">
        <f t="shared" si="151"/>
        <v>40480.456566460947</v>
      </c>
      <c r="G217" s="114">
        <f t="shared" si="151"/>
        <v>263698.14</v>
      </c>
      <c r="H217" s="114">
        <f t="shared" si="151"/>
        <v>305000</v>
      </c>
      <c r="I217" s="114">
        <f t="shared" si="151"/>
        <v>289443.32</v>
      </c>
      <c r="J217" s="114">
        <f t="shared" si="151"/>
        <v>347331.984</v>
      </c>
      <c r="K217" s="114">
        <f t="shared" si="151"/>
        <v>321000</v>
      </c>
      <c r="L217" s="114">
        <f t="shared" si="151"/>
        <v>42604.021501094961</v>
      </c>
      <c r="M217" s="209">
        <f t="shared" ref="M217" si="152">SUM(M218:M219)</f>
        <v>355661.78</v>
      </c>
      <c r="N217" s="114">
        <f t="shared" ref="N217" si="153">SUM(N218:N219)</f>
        <v>47204.430287344876</v>
      </c>
      <c r="O217" s="81">
        <f t="shared" si="138"/>
        <v>1.1661041967213115</v>
      </c>
      <c r="P217" s="115">
        <f t="shared" ref="P217:Q217" si="154">SUM(P218:P219)</f>
        <v>355000</v>
      </c>
      <c r="Q217" s="287">
        <f t="shared" si="154"/>
        <v>47116.59698719225</v>
      </c>
      <c r="R217" s="81">
        <f t="shared" si="139"/>
        <v>0.99813929964586023</v>
      </c>
      <c r="S217" s="241">
        <f t="shared" ref="S217:T217" si="155">SUM(S218:S219)</f>
        <v>355000</v>
      </c>
      <c r="T217" s="287">
        <f t="shared" si="155"/>
        <v>48663.614042073132</v>
      </c>
      <c r="U217" s="81">
        <f t="shared" si="140"/>
        <v>1.0328338028169015</v>
      </c>
      <c r="V217" s="271">
        <f t="shared" ref="V217" si="156">SUM(V218:V219)</f>
        <v>366656</v>
      </c>
      <c r="W217" s="264"/>
    </row>
    <row r="218" spans="1:23" ht="12" x14ac:dyDescent="0.2">
      <c r="A218" s="125">
        <v>1</v>
      </c>
      <c r="B218" s="149" t="s">
        <v>81</v>
      </c>
      <c r="C218" s="97">
        <v>324399.28999999998</v>
      </c>
      <c r="D218" s="97">
        <f t="shared" ref="D218:D219" si="157">C218/7.5345</f>
        <v>43055.184816510715</v>
      </c>
      <c r="E218" s="87">
        <v>300000</v>
      </c>
      <c r="F218" s="88">
        <f t="shared" ref="F218:F219" si="158">E218/7.5345</f>
        <v>39816.842524387816</v>
      </c>
      <c r="G218" s="186">
        <v>263649.43</v>
      </c>
      <c r="H218" s="89">
        <v>300000</v>
      </c>
      <c r="I218" s="67">
        <v>289392.81</v>
      </c>
      <c r="J218" s="89">
        <f t="shared" si="124"/>
        <v>347271.37199999997</v>
      </c>
      <c r="K218" s="89">
        <v>320000</v>
      </c>
      <c r="L218" s="88">
        <f t="shared" ref="L218:L219" si="159">K218/7.5345</f>
        <v>42471.298692680335</v>
      </c>
      <c r="M218" s="207">
        <v>341245.69</v>
      </c>
      <c r="N218" s="88">
        <f t="shared" ref="N218:N219" si="160">M218/7.5345</f>
        <v>45291.086336186869</v>
      </c>
      <c r="O218" s="91">
        <f t="shared" si="138"/>
        <v>1.1374856333333334</v>
      </c>
      <c r="P218" s="137">
        <v>350000</v>
      </c>
      <c r="Q218" s="286">
        <f t="shared" si="110"/>
        <v>46452.982945119118</v>
      </c>
      <c r="R218" s="91">
        <f t="shared" si="139"/>
        <v>1.025653979688359</v>
      </c>
      <c r="S218" s="240">
        <f>Q218*7.5345</f>
        <v>350000</v>
      </c>
      <c r="T218" s="286">
        <v>48000</v>
      </c>
      <c r="U218" s="91">
        <f t="shared" si="140"/>
        <v>1.0333028571428571</v>
      </c>
      <c r="V218" s="270">
        <f>T218*7.5345</f>
        <v>361656</v>
      </c>
      <c r="W218" s="274"/>
    </row>
    <row r="219" spans="1:23" thickBot="1" x14ac:dyDescent="0.25">
      <c r="A219" s="129">
        <v>2</v>
      </c>
      <c r="B219" s="157" t="s">
        <v>89</v>
      </c>
      <c r="C219" s="158">
        <v>219.38</v>
      </c>
      <c r="D219" s="158">
        <f t="shared" si="157"/>
        <v>29.116729710000662</v>
      </c>
      <c r="E219" s="159">
        <v>5000</v>
      </c>
      <c r="F219" s="88">
        <f t="shared" si="158"/>
        <v>663.61404207313024</v>
      </c>
      <c r="G219" s="165">
        <v>48.71</v>
      </c>
      <c r="H219" s="109">
        <v>5000</v>
      </c>
      <c r="I219" s="67">
        <v>50.51</v>
      </c>
      <c r="J219" s="109">
        <f t="shared" si="124"/>
        <v>60.612000000000002</v>
      </c>
      <c r="K219" s="109">
        <v>1000</v>
      </c>
      <c r="L219" s="88">
        <f t="shared" si="159"/>
        <v>132.72280841462606</v>
      </c>
      <c r="M219" s="210">
        <v>14416.09</v>
      </c>
      <c r="N219" s="88">
        <f t="shared" si="160"/>
        <v>1913.3439511580063</v>
      </c>
      <c r="O219" s="111">
        <f t="shared" si="138"/>
        <v>2.8832179999999998</v>
      </c>
      <c r="P219" s="179">
        <v>5000</v>
      </c>
      <c r="Q219" s="286">
        <f t="shared" si="110"/>
        <v>663.61404207313024</v>
      </c>
      <c r="R219" s="111">
        <f t="shared" si="139"/>
        <v>0.34683468263586037</v>
      </c>
      <c r="S219" s="240">
        <f>Q219*7.5345</f>
        <v>5000</v>
      </c>
      <c r="T219" s="286">
        <f t="shared" si="110"/>
        <v>663.61404207313024</v>
      </c>
      <c r="U219" s="111">
        <f t="shared" si="140"/>
        <v>1</v>
      </c>
      <c r="V219" s="270">
        <f>T219*7.5345</f>
        <v>5000</v>
      </c>
      <c r="W219" s="274"/>
    </row>
    <row r="220" spans="1:23" s="51" customFormat="1" thickBot="1" x14ac:dyDescent="0.25">
      <c r="A220" s="112" t="s">
        <v>255</v>
      </c>
      <c r="B220" s="148" t="s">
        <v>263</v>
      </c>
      <c r="C220" s="167">
        <f>SUM(C221:C225)</f>
        <v>472679.11</v>
      </c>
      <c r="D220" s="168">
        <f t="shared" ref="D220:L220" si="161">SUM(D221:D225)</f>
        <v>62735.298958125961</v>
      </c>
      <c r="E220" s="169">
        <f t="shared" si="161"/>
        <v>942000</v>
      </c>
      <c r="F220" s="114">
        <f t="shared" si="161"/>
        <v>125024.88552657774</v>
      </c>
      <c r="G220" s="114">
        <f t="shared" si="161"/>
        <v>208076.51</v>
      </c>
      <c r="H220" s="114">
        <f t="shared" si="161"/>
        <v>302000</v>
      </c>
      <c r="I220" s="114">
        <f t="shared" si="161"/>
        <v>203691.68</v>
      </c>
      <c r="J220" s="114">
        <f t="shared" si="161"/>
        <v>244430.01599999997</v>
      </c>
      <c r="K220" s="114">
        <f t="shared" si="161"/>
        <v>287000</v>
      </c>
      <c r="L220" s="114">
        <f t="shared" si="161"/>
        <v>38091.44601499768</v>
      </c>
      <c r="M220" s="209">
        <f t="shared" ref="M220:N220" si="162">SUM(M221:M225)</f>
        <v>257295.38</v>
      </c>
      <c r="N220" s="114">
        <f t="shared" si="162"/>
        <v>34148.965425708404</v>
      </c>
      <c r="O220" s="81">
        <f t="shared" si="138"/>
        <v>0.27313734607218682</v>
      </c>
      <c r="P220" s="115">
        <f t="shared" ref="P220:Q220" si="163">SUM(P221:P225)</f>
        <v>302000</v>
      </c>
      <c r="Q220" s="287">
        <f t="shared" si="163"/>
        <v>40082.288141217068</v>
      </c>
      <c r="R220" s="81">
        <f t="shared" si="139"/>
        <v>1.17374824219541</v>
      </c>
      <c r="S220" s="241">
        <f t="shared" ref="S220:T220" si="164">SUM(S221:S225)</f>
        <v>302000</v>
      </c>
      <c r="T220" s="287">
        <f t="shared" si="164"/>
        <v>40082.288141217068</v>
      </c>
      <c r="U220" s="81">
        <f t="shared" si="140"/>
        <v>1</v>
      </c>
      <c r="V220" s="271">
        <f t="shared" ref="V220" si="165">SUM(V221:V225)</f>
        <v>302000</v>
      </c>
      <c r="W220" s="264"/>
    </row>
    <row r="221" spans="1:23" ht="12" x14ac:dyDescent="0.2">
      <c r="A221" s="125">
        <v>1</v>
      </c>
      <c r="B221" s="149" t="s">
        <v>221</v>
      </c>
      <c r="C221" s="97">
        <v>18038</v>
      </c>
      <c r="D221" s="97">
        <f t="shared" ref="D221:D225" si="166">C221/7.5345</f>
        <v>2394.0540181830247</v>
      </c>
      <c r="E221" s="87">
        <v>10000</v>
      </c>
      <c r="F221" s="88">
        <f t="shared" ref="F221:F225" si="167">E221/7.5345</f>
        <v>1327.2280841462605</v>
      </c>
      <c r="G221" s="151">
        <v>210</v>
      </c>
      <c r="H221" s="88">
        <v>10000</v>
      </c>
      <c r="I221" s="67">
        <v>210</v>
      </c>
      <c r="J221" s="88">
        <f t="shared" si="124"/>
        <v>252</v>
      </c>
      <c r="K221" s="88">
        <v>5000</v>
      </c>
      <c r="L221" s="88">
        <f t="shared" ref="L221:L225" si="168">K221/7.5345</f>
        <v>663.61404207313024</v>
      </c>
      <c r="M221" s="211">
        <v>30882</v>
      </c>
      <c r="N221" s="88">
        <f t="shared" ref="N221:N225" si="169">M221/7.5345</f>
        <v>4098.7457694604818</v>
      </c>
      <c r="O221" s="91">
        <f t="shared" si="138"/>
        <v>3.0882000000000001</v>
      </c>
      <c r="P221" s="137">
        <v>10000</v>
      </c>
      <c r="Q221" s="286">
        <f t="shared" si="110"/>
        <v>1327.2280841462605</v>
      </c>
      <c r="R221" s="91">
        <f t="shared" si="139"/>
        <v>0.32381322453208988</v>
      </c>
      <c r="S221" s="240">
        <f>Q221*7.5345</f>
        <v>10000</v>
      </c>
      <c r="T221" s="286">
        <f t="shared" si="110"/>
        <v>1327.2280841462605</v>
      </c>
      <c r="U221" s="91">
        <f t="shared" si="140"/>
        <v>1</v>
      </c>
      <c r="V221" s="270">
        <f>T221*7.5345</f>
        <v>10000</v>
      </c>
      <c r="W221" s="274"/>
    </row>
    <row r="222" spans="1:23" ht="12" x14ac:dyDescent="0.2">
      <c r="A222" s="92">
        <v>2</v>
      </c>
      <c r="B222" s="152" t="s">
        <v>234</v>
      </c>
      <c r="C222" s="102">
        <v>68044.009999999995</v>
      </c>
      <c r="D222" s="102">
        <f t="shared" si="166"/>
        <v>9030.9921029928973</v>
      </c>
      <c r="E222" s="139">
        <v>40000</v>
      </c>
      <c r="F222" s="88">
        <f t="shared" si="167"/>
        <v>5308.9123365850419</v>
      </c>
      <c r="G222" s="153">
        <v>25000</v>
      </c>
      <c r="H222" s="98">
        <v>40000</v>
      </c>
      <c r="I222" s="153">
        <v>25000</v>
      </c>
      <c r="J222" s="98">
        <f t="shared" si="124"/>
        <v>30000</v>
      </c>
      <c r="K222" s="98">
        <v>30000</v>
      </c>
      <c r="L222" s="88">
        <f t="shared" si="168"/>
        <v>3981.6842524387812</v>
      </c>
      <c r="M222" s="208">
        <v>25000</v>
      </c>
      <c r="N222" s="88">
        <f t="shared" si="169"/>
        <v>3318.0702103656513</v>
      </c>
      <c r="O222" s="91">
        <f t="shared" si="138"/>
        <v>0.625</v>
      </c>
      <c r="P222" s="100">
        <v>40000</v>
      </c>
      <c r="Q222" s="286">
        <f t="shared" si="110"/>
        <v>5308.9123365850419</v>
      </c>
      <c r="R222" s="91">
        <f t="shared" si="139"/>
        <v>1.5999999999999999</v>
      </c>
      <c r="S222" s="240">
        <f>Q222*7.5345</f>
        <v>40000</v>
      </c>
      <c r="T222" s="286">
        <f t="shared" si="110"/>
        <v>5308.9123365850419</v>
      </c>
      <c r="U222" s="91">
        <f t="shared" si="140"/>
        <v>1</v>
      </c>
      <c r="V222" s="270">
        <f>T222*7.5345</f>
        <v>40000</v>
      </c>
      <c r="W222" s="274"/>
    </row>
    <row r="223" spans="1:23" s="47" customFormat="1" ht="12" x14ac:dyDescent="0.2">
      <c r="A223" s="234">
        <v>3</v>
      </c>
      <c r="B223" s="235" t="s">
        <v>239</v>
      </c>
      <c r="C223" s="231">
        <v>103430.02</v>
      </c>
      <c r="D223" s="228">
        <f t="shared" si="166"/>
        <v>13727.522728780941</v>
      </c>
      <c r="E223" s="139">
        <v>90000</v>
      </c>
      <c r="F223" s="231">
        <f t="shared" si="167"/>
        <v>11945.052757316344</v>
      </c>
      <c r="G223" s="236">
        <v>146217.5</v>
      </c>
      <c r="H223" s="237">
        <v>150000</v>
      </c>
      <c r="I223" s="238">
        <v>139165.5</v>
      </c>
      <c r="J223" s="237">
        <f t="shared" si="124"/>
        <v>166998.59999999998</v>
      </c>
      <c r="K223" s="237">
        <v>150000</v>
      </c>
      <c r="L223" s="231">
        <f t="shared" si="168"/>
        <v>19908.421262193908</v>
      </c>
      <c r="M223" s="216">
        <v>142405.5</v>
      </c>
      <c r="N223" s="231">
        <f t="shared" si="169"/>
        <v>18900.457893689028</v>
      </c>
      <c r="O223" s="233">
        <f t="shared" si="138"/>
        <v>1.5822833333333333</v>
      </c>
      <c r="P223" s="100">
        <v>150000</v>
      </c>
      <c r="Q223" s="286">
        <f t="shared" si="110"/>
        <v>19908.421262193908</v>
      </c>
      <c r="R223" s="233">
        <f t="shared" si="139"/>
        <v>1.0533301031210172</v>
      </c>
      <c r="S223" s="240">
        <f>Q223*7.5345</f>
        <v>150000</v>
      </c>
      <c r="T223" s="286">
        <f t="shared" si="110"/>
        <v>19908.421262193908</v>
      </c>
      <c r="U223" s="233">
        <f t="shared" si="140"/>
        <v>1</v>
      </c>
      <c r="V223" s="270">
        <f>T223*7.5345</f>
        <v>150000</v>
      </c>
      <c r="W223" s="275"/>
    </row>
    <row r="224" spans="1:23" ht="12" x14ac:dyDescent="0.2">
      <c r="A224" s="92">
        <v>4</v>
      </c>
      <c r="B224" s="152" t="s">
        <v>222</v>
      </c>
      <c r="C224" s="102">
        <v>9770</v>
      </c>
      <c r="D224" s="102">
        <f t="shared" si="166"/>
        <v>1296.7018382108965</v>
      </c>
      <c r="E224" s="139">
        <v>2000</v>
      </c>
      <c r="F224" s="88">
        <f t="shared" si="167"/>
        <v>265.44561682925212</v>
      </c>
      <c r="G224" s="153">
        <v>500</v>
      </c>
      <c r="H224" s="98">
        <v>2000</v>
      </c>
      <c r="I224" s="153">
        <v>500</v>
      </c>
      <c r="J224" s="98">
        <f t="shared" si="124"/>
        <v>600</v>
      </c>
      <c r="K224" s="98">
        <v>2000</v>
      </c>
      <c r="L224" s="88">
        <f t="shared" si="168"/>
        <v>265.44561682925212</v>
      </c>
      <c r="M224" s="208">
        <v>500</v>
      </c>
      <c r="N224" s="88">
        <f t="shared" si="169"/>
        <v>66.361404207313029</v>
      </c>
      <c r="O224" s="91">
        <f t="shared" si="138"/>
        <v>0.25</v>
      </c>
      <c r="P224" s="100">
        <v>2000</v>
      </c>
      <c r="Q224" s="286">
        <f t="shared" si="110"/>
        <v>265.44561682925212</v>
      </c>
      <c r="R224" s="91">
        <f t="shared" si="139"/>
        <v>4</v>
      </c>
      <c r="S224" s="240">
        <f>Q224*7.5345</f>
        <v>2000.0000000000002</v>
      </c>
      <c r="T224" s="286">
        <f t="shared" si="110"/>
        <v>265.44561682925212</v>
      </c>
      <c r="U224" s="91">
        <f t="shared" si="140"/>
        <v>1</v>
      </c>
      <c r="V224" s="270">
        <f>T224*7.5345</f>
        <v>2000.0000000000002</v>
      </c>
      <c r="W224" s="274"/>
    </row>
    <row r="225" spans="1:23" thickBot="1" x14ac:dyDescent="0.25">
      <c r="A225" s="129">
        <v>5</v>
      </c>
      <c r="B225" s="157" t="s">
        <v>191</v>
      </c>
      <c r="C225" s="176">
        <v>273397.08</v>
      </c>
      <c r="D225" s="123">
        <f t="shared" si="166"/>
        <v>36286.028269958195</v>
      </c>
      <c r="E225" s="176">
        <v>800000</v>
      </c>
      <c r="F225" s="88">
        <f t="shared" si="167"/>
        <v>106178.24673170084</v>
      </c>
      <c r="G225" s="187">
        <v>36149.01</v>
      </c>
      <c r="H225" s="109">
        <v>100000</v>
      </c>
      <c r="I225" s="67">
        <v>38816.18</v>
      </c>
      <c r="J225" s="109">
        <f t="shared" si="124"/>
        <v>46579.415999999997</v>
      </c>
      <c r="K225" s="109">
        <v>100000</v>
      </c>
      <c r="L225" s="88">
        <f t="shared" si="168"/>
        <v>13272.280841462605</v>
      </c>
      <c r="M225" s="210">
        <v>58507.88</v>
      </c>
      <c r="N225" s="88">
        <f t="shared" si="169"/>
        <v>7765.330147985931</v>
      </c>
      <c r="O225" s="111">
        <f t="shared" si="138"/>
        <v>7.3134850000000001E-2</v>
      </c>
      <c r="P225" s="178">
        <v>100000</v>
      </c>
      <c r="Q225" s="286">
        <f t="shared" si="110"/>
        <v>13272.280841462605</v>
      </c>
      <c r="R225" s="111">
        <f t="shared" si="139"/>
        <v>1.7091714825421807</v>
      </c>
      <c r="S225" s="240">
        <f>Q225*7.5345</f>
        <v>100000</v>
      </c>
      <c r="T225" s="286">
        <f t="shared" si="110"/>
        <v>13272.280841462605</v>
      </c>
      <c r="U225" s="111">
        <f t="shared" si="140"/>
        <v>1</v>
      </c>
      <c r="V225" s="270">
        <f>T225*7.5345</f>
        <v>100000</v>
      </c>
      <c r="W225" s="274"/>
    </row>
    <row r="226" spans="1:23" s="51" customFormat="1" thickBot="1" x14ac:dyDescent="0.25">
      <c r="A226" s="112" t="s">
        <v>256</v>
      </c>
      <c r="B226" s="148" t="s">
        <v>264</v>
      </c>
      <c r="C226" s="114">
        <f t="shared" ref="C226:L226" si="170">+C227</f>
        <v>542783.13</v>
      </c>
      <c r="D226" s="114">
        <f t="shared" si="170"/>
        <v>72039.701373681062</v>
      </c>
      <c r="E226" s="114">
        <f t="shared" si="170"/>
        <v>500000</v>
      </c>
      <c r="F226" s="114">
        <f t="shared" si="170"/>
        <v>66361.404207313026</v>
      </c>
      <c r="G226" s="114">
        <f t="shared" si="170"/>
        <v>0</v>
      </c>
      <c r="H226" s="114">
        <f t="shared" si="170"/>
        <v>500000</v>
      </c>
      <c r="I226" s="114">
        <f t="shared" si="170"/>
        <v>0</v>
      </c>
      <c r="J226" s="114">
        <f t="shared" si="170"/>
        <v>0</v>
      </c>
      <c r="K226" s="114">
        <f t="shared" si="170"/>
        <v>200000</v>
      </c>
      <c r="L226" s="114">
        <f t="shared" si="170"/>
        <v>26544.56168292521</v>
      </c>
      <c r="M226" s="209">
        <f t="shared" ref="M226:N226" si="171">+M227</f>
        <v>613584.61</v>
      </c>
      <c r="N226" s="114">
        <f t="shared" si="171"/>
        <v>81436.672639193042</v>
      </c>
      <c r="O226" s="81">
        <f t="shared" si="138"/>
        <v>1.2271692199999999</v>
      </c>
      <c r="P226" s="115">
        <f t="shared" ref="P226:V226" si="172">+P227</f>
        <v>200000</v>
      </c>
      <c r="Q226" s="287">
        <f t="shared" si="172"/>
        <v>26544.56168292521</v>
      </c>
      <c r="R226" s="81">
        <f t="shared" si="139"/>
        <v>0.32595341659563465</v>
      </c>
      <c r="S226" s="241">
        <f t="shared" si="172"/>
        <v>200000</v>
      </c>
      <c r="T226" s="287">
        <f t="shared" si="172"/>
        <v>26544.56168292521</v>
      </c>
      <c r="U226" s="81">
        <f t="shared" si="140"/>
        <v>1</v>
      </c>
      <c r="V226" s="271">
        <f t="shared" si="172"/>
        <v>200000</v>
      </c>
      <c r="W226" s="264"/>
    </row>
    <row r="227" spans="1:23" thickBot="1" x14ac:dyDescent="0.25">
      <c r="A227" s="188">
        <v>1</v>
      </c>
      <c r="B227" s="189" t="s">
        <v>116</v>
      </c>
      <c r="C227" s="127">
        <v>542783.13</v>
      </c>
      <c r="D227" s="108">
        <f t="shared" ref="D227" si="173">C227/7.5345</f>
        <v>72039.701373681062</v>
      </c>
      <c r="E227" s="127">
        <v>500000</v>
      </c>
      <c r="F227" s="88">
        <f t="shared" ref="F227" si="174">E227/7.5345</f>
        <v>66361.404207313026</v>
      </c>
      <c r="G227" s="190">
        <v>0</v>
      </c>
      <c r="H227" s="135">
        <v>500000</v>
      </c>
      <c r="I227" s="190">
        <v>0</v>
      </c>
      <c r="J227" s="135">
        <v>0</v>
      </c>
      <c r="K227" s="135">
        <v>200000</v>
      </c>
      <c r="L227" s="88">
        <f t="shared" ref="L227" si="175">K227/7.5345</f>
        <v>26544.56168292521</v>
      </c>
      <c r="M227" s="212">
        <v>613584.61</v>
      </c>
      <c r="N227" s="88">
        <f t="shared" ref="N227" si="176">M227/7.5345</f>
        <v>81436.672639193042</v>
      </c>
      <c r="O227" s="111">
        <f t="shared" si="138"/>
        <v>1.2271692199999999</v>
      </c>
      <c r="P227" s="132">
        <v>200000</v>
      </c>
      <c r="Q227" s="286">
        <f t="shared" si="110"/>
        <v>26544.56168292521</v>
      </c>
      <c r="R227" s="111">
        <f t="shared" si="139"/>
        <v>0.32595341659563465</v>
      </c>
      <c r="S227" s="240">
        <f>Q227*7.5345</f>
        <v>200000</v>
      </c>
      <c r="T227" s="286">
        <f t="shared" si="110"/>
        <v>26544.56168292521</v>
      </c>
      <c r="U227" s="111">
        <f t="shared" si="140"/>
        <v>1</v>
      </c>
      <c r="V227" s="270">
        <f>T227*7.5345</f>
        <v>200000</v>
      </c>
      <c r="W227" s="274"/>
    </row>
    <row r="228" spans="1:23" s="51" customFormat="1" thickBot="1" x14ac:dyDescent="0.25">
      <c r="A228" s="112" t="s">
        <v>257</v>
      </c>
      <c r="B228" s="148" t="s">
        <v>71</v>
      </c>
      <c r="C228" s="114">
        <f t="shared" ref="C228:N228" si="177">SUM(C55)</f>
        <v>28317833.140000001</v>
      </c>
      <c r="D228" s="114">
        <f t="shared" si="177"/>
        <v>3758422.3425575686</v>
      </c>
      <c r="E228" s="114">
        <f t="shared" si="177"/>
        <v>30434500</v>
      </c>
      <c r="F228" s="114">
        <f t="shared" si="177"/>
        <v>4039352.312694937</v>
      </c>
      <c r="G228" s="114">
        <f t="shared" si="177"/>
        <v>26024407.620000005</v>
      </c>
      <c r="H228" s="114">
        <f t="shared" si="177"/>
        <v>31806824.57</v>
      </c>
      <c r="I228" s="114">
        <f t="shared" si="177"/>
        <v>28466712.829999998</v>
      </c>
      <c r="J228" s="114">
        <f t="shared" si="177"/>
        <v>34160055.395999998</v>
      </c>
      <c r="K228" s="114">
        <f t="shared" si="177"/>
        <v>32202849.27</v>
      </c>
      <c r="L228" s="114">
        <f t="shared" si="177"/>
        <v>4274052.5940672904</v>
      </c>
      <c r="M228" s="209">
        <f t="shared" si="177"/>
        <v>32923214.639999989</v>
      </c>
      <c r="N228" s="114">
        <f t="shared" si="177"/>
        <v>4369661.5090583321</v>
      </c>
      <c r="O228" s="81">
        <f t="shared" si="138"/>
        <v>1.081772811776109</v>
      </c>
      <c r="P228" s="115">
        <f>SUM(P55)</f>
        <v>34444500</v>
      </c>
      <c r="Q228" s="287">
        <f>SUM(Q55)</f>
        <v>4571570.7744375858</v>
      </c>
      <c r="R228" s="81">
        <f t="shared" si="139"/>
        <v>1.0462070723237247</v>
      </c>
      <c r="S228" s="241">
        <f>SUM(S55)</f>
        <v>35444500</v>
      </c>
      <c r="T228" s="287">
        <f>SUM(T55)</f>
        <v>4818384.4267064827</v>
      </c>
      <c r="U228" s="81">
        <f t="shared" si="140"/>
        <v>1.0539888070089565</v>
      </c>
      <c r="V228" s="271">
        <f>SUM(V55)</f>
        <v>36304117.463019997</v>
      </c>
      <c r="W228" s="264"/>
    </row>
    <row r="229" spans="1:23" s="51" customFormat="1" thickBot="1" x14ac:dyDescent="0.25">
      <c r="A229" s="112" t="s">
        <v>257</v>
      </c>
      <c r="B229" s="148" t="s">
        <v>149</v>
      </c>
      <c r="C229" s="191">
        <f t="shared" ref="C229:N229" si="178">C59+C95+C140+C179+C187+C200+C204+C214+C217+C220+C226</f>
        <v>28819088.099999998</v>
      </c>
      <c r="D229" s="191">
        <f t="shared" si="178"/>
        <v>3824950.3085805289</v>
      </c>
      <c r="E229" s="191">
        <f t="shared" si="178"/>
        <v>29765032.740000002</v>
      </c>
      <c r="F229" s="191">
        <f t="shared" si="178"/>
        <v>3950498.7378060916</v>
      </c>
      <c r="G229" s="191">
        <f t="shared" si="178"/>
        <v>21571947.980000004</v>
      </c>
      <c r="H229" s="191">
        <f t="shared" si="178"/>
        <v>30551654.170000002</v>
      </c>
      <c r="I229" s="191">
        <f t="shared" si="178"/>
        <v>23805596.579999998</v>
      </c>
      <c r="J229" s="191">
        <f t="shared" si="178"/>
        <v>29089777.895999998</v>
      </c>
      <c r="K229" s="191">
        <f t="shared" si="178"/>
        <v>31516347.43</v>
      </c>
      <c r="L229" s="191">
        <f t="shared" si="178"/>
        <v>4182938.1418806813</v>
      </c>
      <c r="M229" s="221">
        <f t="shared" si="178"/>
        <v>31733844</v>
      </c>
      <c r="N229" s="191">
        <f t="shared" si="178"/>
        <v>4211804.8974716309</v>
      </c>
      <c r="O229" s="81">
        <f t="shared" si="138"/>
        <v>1.0661451064810754</v>
      </c>
      <c r="P229" s="192">
        <f>P59+P95+P140+P179+P187+P200+P204+P214+P217+P220+P226</f>
        <v>33504502.739999998</v>
      </c>
      <c r="Q229" s="291">
        <f>Q59+Q95+Q140+Q179+Q187+Q200+Q204+Q214+Q217+Q220+Q226</f>
        <v>4452903.2769261403</v>
      </c>
      <c r="R229" s="81">
        <f t="shared" si="139"/>
        <v>1.057243482384296</v>
      </c>
      <c r="S229" s="245">
        <f>S59+S95+S140+S179+S187+S200+S204+S214+S217+S220+S226</f>
        <v>33622744.739999995</v>
      </c>
      <c r="T229" s="291">
        <f>T59+T95+T140+T179+T187+T200+T204+T214+T217+T220+T226</f>
        <v>4762147.3485115143</v>
      </c>
      <c r="U229" s="81">
        <f t="shared" si="140"/>
        <v>1.0694477405758624</v>
      </c>
      <c r="V229" s="278">
        <f>V59+V95+V140+V179+V187+V200+V204+V214+V217+V220+V226</f>
        <v>35880399.197360002</v>
      </c>
      <c r="W229" s="264"/>
    </row>
    <row r="230" spans="1:23" s="51" customFormat="1" thickBot="1" x14ac:dyDescent="0.25">
      <c r="A230" s="61" t="s">
        <v>258</v>
      </c>
      <c r="B230" s="59" t="s">
        <v>99</v>
      </c>
      <c r="C230" s="193">
        <f t="shared" ref="C230:L230" si="179">+C228-C229</f>
        <v>-501254.95999999717</v>
      </c>
      <c r="D230" s="193">
        <f t="shared" si="179"/>
        <v>-66527.966022960376</v>
      </c>
      <c r="E230" s="193">
        <f t="shared" si="179"/>
        <v>669467.25999999791</v>
      </c>
      <c r="F230" s="193">
        <f t="shared" si="179"/>
        <v>88853.57488884544</v>
      </c>
      <c r="G230" s="193">
        <f t="shared" si="179"/>
        <v>4452459.6400000006</v>
      </c>
      <c r="H230" s="193">
        <f t="shared" si="179"/>
        <v>1255170.3999999985</v>
      </c>
      <c r="I230" s="193">
        <f t="shared" si="179"/>
        <v>4661116.25</v>
      </c>
      <c r="J230" s="193">
        <f t="shared" si="179"/>
        <v>5070277.5</v>
      </c>
      <c r="K230" s="193">
        <f t="shared" si="179"/>
        <v>686501.83999999985</v>
      </c>
      <c r="L230" s="193">
        <f t="shared" si="179"/>
        <v>91114.452186609153</v>
      </c>
      <c r="M230" s="222">
        <f t="shared" ref="M230:N230" si="180">+M228-M229</f>
        <v>1189370.6399999894</v>
      </c>
      <c r="N230" s="193">
        <f t="shared" si="180"/>
        <v>157856.61158670112</v>
      </c>
      <c r="O230" s="50">
        <f t="shared" si="138"/>
        <v>1.776592689536443</v>
      </c>
      <c r="P230" s="193">
        <f t="shared" ref="P230:Q230" si="181">+P228-P229</f>
        <v>939997.26000000164</v>
      </c>
      <c r="Q230" s="193">
        <f t="shared" si="181"/>
        <v>118667.49751144554</v>
      </c>
      <c r="R230" s="50">
        <f t="shared" si="139"/>
        <v>0.75174233323935657</v>
      </c>
      <c r="S230" s="193">
        <f t="shared" ref="S230:T230" si="182">+S228-S229</f>
        <v>1821755.2600000054</v>
      </c>
      <c r="T230" s="287">
        <f t="shared" si="182"/>
        <v>56237.078194968402</v>
      </c>
      <c r="U230" s="50">
        <f t="shared" si="140"/>
        <v>0.47390464427333445</v>
      </c>
      <c r="V230" s="279">
        <f>V228-V229</f>
        <v>423718.26565999538</v>
      </c>
      <c r="W230" s="264"/>
    </row>
    <row r="231" spans="1:23" s="51" customFormat="1" thickBot="1" x14ac:dyDescent="0.25">
      <c r="A231" s="194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N231" s="195"/>
      <c r="O231" s="78"/>
      <c r="P231" s="195"/>
      <c r="Q231" s="293"/>
      <c r="R231" s="78"/>
      <c r="S231" s="195"/>
      <c r="T231" s="293"/>
      <c r="U231" s="78"/>
      <c r="V231" s="195"/>
      <c r="W231" s="248"/>
    </row>
    <row r="232" spans="1:23" s="51" customFormat="1" thickBot="1" x14ac:dyDescent="0.25">
      <c r="A232" s="194"/>
      <c r="B232" s="199" t="s">
        <v>302</v>
      </c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80"/>
      <c r="N232" s="200"/>
      <c r="O232" s="201"/>
      <c r="P232" s="200"/>
      <c r="Q232" s="294"/>
      <c r="R232" s="201"/>
      <c r="S232" s="200"/>
      <c r="T232" s="294"/>
      <c r="U232" s="201"/>
      <c r="V232" s="201"/>
      <c r="W232" s="264"/>
    </row>
    <row r="233" spans="1:23" s="51" customFormat="1" ht="12" x14ac:dyDescent="0.2">
      <c r="A233" s="194"/>
      <c r="B233" s="194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N233" s="194"/>
      <c r="O233" s="194"/>
      <c r="P233" s="194"/>
      <c r="Q233" s="292"/>
      <c r="R233" s="194"/>
      <c r="S233" s="194"/>
      <c r="T233" s="292"/>
      <c r="U233" s="194"/>
      <c r="V233" s="194"/>
    </row>
    <row r="234" spans="1:23" s="51" customFormat="1" ht="12" x14ac:dyDescent="0.2">
      <c r="A234" s="194"/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223"/>
      <c r="N234" s="194"/>
      <c r="O234" s="194"/>
      <c r="P234" s="194"/>
      <c r="Q234" s="292"/>
      <c r="R234" s="194"/>
      <c r="S234" s="194"/>
      <c r="T234" s="292"/>
      <c r="U234" s="194"/>
      <c r="V234" s="194"/>
    </row>
    <row r="235" spans="1:23" s="51" customFormat="1" ht="12" x14ac:dyDescent="0.2">
      <c r="A235" s="194"/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213"/>
      <c r="N235" s="194"/>
      <c r="O235" s="194"/>
      <c r="P235" s="194"/>
      <c r="Q235" s="292"/>
      <c r="R235" s="194"/>
      <c r="S235" s="194"/>
      <c r="T235" s="292"/>
      <c r="U235" s="194"/>
      <c r="V235" s="194"/>
    </row>
    <row r="236" spans="1:23" s="51" customFormat="1" ht="12" x14ac:dyDescent="0.2">
      <c r="A236" s="194"/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224"/>
      <c r="N236" s="194"/>
      <c r="O236" s="194"/>
      <c r="P236" s="194"/>
      <c r="Q236" s="292"/>
      <c r="R236" s="194"/>
      <c r="S236" s="194"/>
      <c r="T236" s="292"/>
      <c r="U236" s="194"/>
      <c r="V236" s="194"/>
    </row>
    <row r="237" spans="1:23" s="51" customFormat="1" ht="12" x14ac:dyDescent="0.2">
      <c r="A237" s="194"/>
      <c r="C237" s="195"/>
      <c r="D237" s="195"/>
      <c r="E237" s="195"/>
      <c r="F237" s="72" t="s">
        <v>240</v>
      </c>
      <c r="G237" s="195"/>
      <c r="H237" s="195"/>
      <c r="I237" s="195"/>
      <c r="J237" s="195"/>
      <c r="K237" s="195"/>
      <c r="L237" s="72"/>
      <c r="M237" s="246"/>
      <c r="Q237" s="283"/>
      <c r="R237" s="72" t="s">
        <v>240</v>
      </c>
      <c r="S237" s="78"/>
      <c r="T237" s="293"/>
      <c r="U237" s="195"/>
      <c r="V237" s="195"/>
    </row>
    <row r="238" spans="1:23" s="51" customFormat="1" ht="12" x14ac:dyDescent="0.2">
      <c r="A238" s="73"/>
      <c r="B238" s="73" t="s">
        <v>276</v>
      </c>
      <c r="C238" s="73"/>
      <c r="D238" s="73"/>
      <c r="E238" s="73"/>
      <c r="F238" s="46" t="s">
        <v>275</v>
      </c>
      <c r="G238" s="72" t="s">
        <v>240</v>
      </c>
      <c r="H238" s="73"/>
      <c r="L238" s="46"/>
      <c r="M238" s="202"/>
      <c r="Q238" s="283"/>
      <c r="R238" s="46" t="s">
        <v>275</v>
      </c>
      <c r="S238" s="78"/>
      <c r="T238" s="293"/>
      <c r="U238" s="195"/>
      <c r="V238" s="195"/>
    </row>
    <row r="239" spans="1:23" s="51" customFormat="1" ht="12" x14ac:dyDescent="0.2">
      <c r="A239" s="73"/>
      <c r="B239" s="73" t="s">
        <v>277</v>
      </c>
      <c r="C239" s="73"/>
      <c r="D239" s="73"/>
      <c r="E239" s="73"/>
      <c r="F239" s="73"/>
      <c r="G239" s="46" t="s">
        <v>275</v>
      </c>
      <c r="H239" s="73"/>
      <c r="L239" s="73"/>
      <c r="M239" s="202"/>
      <c r="Q239" s="283"/>
      <c r="R239" s="73"/>
      <c r="S239" s="78"/>
      <c r="T239" s="293"/>
      <c r="U239" s="195"/>
      <c r="V239" s="195"/>
    </row>
    <row r="240" spans="1:23" ht="12" x14ac:dyDescent="0.2">
      <c r="E240" s="73"/>
      <c r="G240" s="72"/>
      <c r="I240" s="72"/>
      <c r="R240" s="73"/>
      <c r="S240" s="75"/>
      <c r="U240" s="72"/>
      <c r="W240" s="73"/>
    </row>
    <row r="241" spans="1:23" ht="12" x14ac:dyDescent="0.2">
      <c r="A241" s="46"/>
      <c r="B241" s="196"/>
      <c r="E241" s="73"/>
      <c r="F241" s="196"/>
      <c r="G241" s="197"/>
      <c r="I241" s="197"/>
      <c r="R241" s="196"/>
      <c r="S241" s="75"/>
      <c r="T241" s="295"/>
      <c r="U241" s="197"/>
      <c r="W241" s="73"/>
    </row>
    <row r="242" spans="1:23" ht="12" x14ac:dyDescent="0.2">
      <c r="A242" s="46"/>
      <c r="E242" s="73"/>
      <c r="G242" s="72"/>
      <c r="I242" s="72"/>
      <c r="W242" s="73"/>
    </row>
    <row r="243" spans="1:23" ht="12" x14ac:dyDescent="0.2">
      <c r="A243" s="46"/>
      <c r="E243" s="73"/>
      <c r="F243" s="72"/>
      <c r="G243" s="72"/>
      <c r="I243" s="72"/>
      <c r="K243" s="72"/>
      <c r="L243" s="72"/>
      <c r="N243" s="72"/>
      <c r="W243" s="73"/>
    </row>
    <row r="244" spans="1:23" ht="12" x14ac:dyDescent="0.2">
      <c r="A244" s="46"/>
      <c r="E244" s="73"/>
      <c r="F244" s="72"/>
      <c r="G244" s="72"/>
      <c r="I244" s="72"/>
      <c r="K244" s="72"/>
      <c r="L244" s="72"/>
      <c r="M244" s="224"/>
      <c r="N244" s="72"/>
      <c r="W244" s="73"/>
    </row>
    <row r="245" spans="1:23" ht="17.100000000000001" customHeight="1" x14ac:dyDescent="0.2">
      <c r="A245" s="261" t="s">
        <v>346</v>
      </c>
      <c r="F245" s="72"/>
      <c r="H245" s="146"/>
      <c r="I245" s="146"/>
      <c r="J245" s="147"/>
      <c r="K245" s="72"/>
      <c r="L245" s="72"/>
      <c r="M245" s="224"/>
      <c r="N245" s="72"/>
      <c r="W245" s="73"/>
    </row>
    <row r="246" spans="1:23" ht="17.100000000000001" customHeight="1" x14ac:dyDescent="0.2">
      <c r="A246" s="261" t="s">
        <v>347</v>
      </c>
      <c r="F246" s="146"/>
      <c r="H246" s="146"/>
      <c r="I246" s="146"/>
      <c r="J246" s="147"/>
      <c r="K246" s="146"/>
      <c r="L246" s="146"/>
      <c r="M246" s="224"/>
      <c r="N246" s="146"/>
      <c r="P246" s="73"/>
      <c r="Q246" s="282"/>
      <c r="S246" s="73"/>
      <c r="T246" s="282"/>
      <c r="V246" s="73"/>
      <c r="W246" s="73"/>
    </row>
    <row r="247" spans="1:23" ht="17.100000000000001" customHeight="1" x14ac:dyDescent="0.2">
      <c r="A247" s="261" t="s">
        <v>348</v>
      </c>
      <c r="F247" s="146"/>
      <c r="J247" s="74"/>
      <c r="K247" s="146"/>
      <c r="L247" s="146"/>
      <c r="M247" s="214"/>
      <c r="N247" s="146"/>
      <c r="W247" s="73"/>
    </row>
    <row r="248" spans="1:23" ht="15" x14ac:dyDescent="0.2">
      <c r="A248" s="262"/>
      <c r="F248" s="146"/>
      <c r="J248" s="74"/>
      <c r="K248" s="146"/>
      <c r="L248" s="146"/>
      <c r="M248" s="214"/>
      <c r="N248" s="146"/>
      <c r="W248" s="73"/>
    </row>
    <row r="249" spans="1:23" ht="12" x14ac:dyDescent="0.2">
      <c r="M249" s="214"/>
      <c r="W249" s="73"/>
    </row>
    <row r="250" spans="1:23" ht="12" x14ac:dyDescent="0.2">
      <c r="M250" s="214"/>
      <c r="W250" s="73"/>
    </row>
  </sheetData>
  <autoFilter ref="B1:B250" xr:uid="{00000000-0001-0000-0100-000000000000}"/>
  <phoneticPr fontId="9" type="noConversion"/>
  <pageMargins left="0.86614173228346458" right="0" top="0.55118110236220474" bottom="0.55118110236220474" header="0.31496062992125984" footer="0.11811023622047245"/>
  <pageSetup paperSize="9" scale="90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32" sqref="G3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2023-04-27T07:09:22Z</cp:lastPrinted>
  <dcterms:created xsi:type="dcterms:W3CDTF">2011-10-12T06:43:57Z</dcterms:created>
  <dcterms:modified xsi:type="dcterms:W3CDTF">2023-04-27T07:17:48Z</dcterms:modified>
</cp:coreProperties>
</file>