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"/>
    </mc:Choice>
  </mc:AlternateContent>
  <xr:revisionPtr revIDLastSave="0" documentId="13_ncr:1_{FB056559-7864-487B-9EAF-4D58DA12BE63}" xr6:coauthVersionLast="47" xr6:coauthVersionMax="47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Sheet1!$B$1:$B$236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7" i="4" l="1"/>
  <c r="AA228" i="4"/>
  <c r="AA226" i="4"/>
  <c r="R98" i="4"/>
  <c r="N215" i="4"/>
  <c r="N218" i="4"/>
  <c r="N224" i="4"/>
  <c r="N8" i="4"/>
  <c r="T8" i="4" s="1"/>
  <c r="T9" i="4" s="1"/>
  <c r="S19" i="4"/>
  <c r="V22" i="4"/>
  <c r="S25" i="4"/>
  <c r="S34" i="4"/>
  <c r="R35" i="4"/>
  <c r="T50" i="4"/>
  <c r="T45" i="4"/>
  <c r="V41" i="4"/>
  <c r="T39" i="4"/>
  <c r="T35" i="4"/>
  <c r="V11" i="4"/>
  <c r="X40" i="4"/>
  <c r="Z24" i="4"/>
  <c r="Z34" i="4"/>
  <c r="Z40" i="4"/>
  <c r="V124" i="4"/>
  <c r="X152" i="4"/>
  <c r="V208" i="4"/>
  <c r="X158" i="4"/>
  <c r="V134" i="4"/>
  <c r="W206" i="4"/>
  <c r="V175" i="4"/>
  <c r="V179" i="4"/>
  <c r="V215" i="4"/>
  <c r="V193" i="4"/>
  <c r="W190" i="4"/>
  <c r="V190" i="4"/>
  <c r="V168" i="4"/>
  <c r="V158" i="4"/>
  <c r="W156" i="4"/>
  <c r="V155" i="4"/>
  <c r="V151" i="4"/>
  <c r="V120" i="4"/>
  <c r="V102" i="4"/>
  <c r="X84" i="4"/>
  <c r="X91" i="4"/>
  <c r="X93" i="4" s="1"/>
  <c r="O92" i="4"/>
  <c r="V88" i="4"/>
  <c r="V77" i="4"/>
  <c r="V94" i="4"/>
  <c r="V83" i="4"/>
  <c r="V66" i="4"/>
  <c r="V91" i="4"/>
  <c r="V52" i="4"/>
  <c r="X53" i="4"/>
  <c r="V36" i="4"/>
  <c r="X16" i="4"/>
  <c r="X29" i="4"/>
  <c r="V32" i="4"/>
  <c r="V29" i="4"/>
  <c r="V25" i="4"/>
  <c r="M224" i="4"/>
  <c r="M218" i="4"/>
  <c r="M215" i="4"/>
  <c r="M212" i="4"/>
  <c r="M202" i="4"/>
  <c r="M198" i="4"/>
  <c r="M186" i="4"/>
  <c r="M178" i="4"/>
  <c r="M139" i="4"/>
  <c r="M94" i="4"/>
  <c r="M58" i="4"/>
  <c r="M47" i="4"/>
  <c r="M45" i="4"/>
  <c r="M39" i="4"/>
  <c r="M8" i="4"/>
  <c r="D8" i="4"/>
  <c r="E8" i="4"/>
  <c r="G8" i="4"/>
  <c r="I8" i="4"/>
  <c r="J8" i="4"/>
  <c r="K8" i="4"/>
  <c r="O195" i="4"/>
  <c r="O196" i="4"/>
  <c r="Q199" i="4"/>
  <c r="Q195" i="4"/>
  <c r="Q196" i="4"/>
  <c r="Q197" i="4"/>
  <c r="Q174" i="4"/>
  <c r="Q120" i="4"/>
  <c r="Q121" i="4"/>
  <c r="Q123" i="4"/>
  <c r="Q124" i="4"/>
  <c r="Q125" i="4"/>
  <c r="Q126" i="4"/>
  <c r="Q127" i="4"/>
  <c r="Q130" i="4"/>
  <c r="Q131" i="4"/>
  <c r="Q132" i="4"/>
  <c r="O225" i="4"/>
  <c r="O223" i="4"/>
  <c r="O222" i="4"/>
  <c r="O221" i="4"/>
  <c r="O220" i="4"/>
  <c r="O219" i="4"/>
  <c r="O217" i="4"/>
  <c r="O216" i="4"/>
  <c r="O214" i="4"/>
  <c r="O213" i="4"/>
  <c r="O211" i="4"/>
  <c r="O210" i="4"/>
  <c r="O209" i="4"/>
  <c r="O208" i="4"/>
  <c r="O207" i="4"/>
  <c r="O206" i="4"/>
  <c r="O205" i="4"/>
  <c r="O204" i="4"/>
  <c r="O203" i="4"/>
  <c r="O201" i="4"/>
  <c r="O200" i="4"/>
  <c r="O199" i="4"/>
  <c r="O194" i="4"/>
  <c r="O193" i="4"/>
  <c r="O192" i="4"/>
  <c r="O191" i="4"/>
  <c r="O190" i="4"/>
  <c r="O189" i="4"/>
  <c r="O188" i="4"/>
  <c r="O187" i="4"/>
  <c r="O185" i="4"/>
  <c r="O184" i="4"/>
  <c r="O183" i="4"/>
  <c r="O182" i="4"/>
  <c r="O181" i="4"/>
  <c r="O180" i="4"/>
  <c r="O179" i="4"/>
  <c r="O177" i="4"/>
  <c r="O176" i="4"/>
  <c r="O175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0" i="4"/>
  <c r="O138" i="4"/>
  <c r="O131" i="4"/>
  <c r="O121" i="4"/>
  <c r="O119" i="4"/>
  <c r="O118" i="4"/>
  <c r="O117" i="4"/>
  <c r="O116" i="4"/>
  <c r="O115" i="4"/>
  <c r="O114" i="4"/>
  <c r="O113" i="4"/>
  <c r="O112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3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2" i="4"/>
  <c r="O51" i="4"/>
  <c r="O48" i="4"/>
  <c r="O46" i="4"/>
  <c r="O44" i="4"/>
  <c r="O43" i="4"/>
  <c r="O42" i="4"/>
  <c r="O41" i="4"/>
  <c r="O49" i="4"/>
  <c r="O37" i="4"/>
  <c r="O36" i="4"/>
  <c r="O35" i="4"/>
  <c r="O34" i="4"/>
  <c r="O33" i="4"/>
  <c r="O32" i="4"/>
  <c r="O31" i="4"/>
  <c r="O30" i="4"/>
  <c r="O29" i="4"/>
  <c r="O28" i="4"/>
  <c r="O27" i="4"/>
  <c r="O26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Q225" i="4"/>
  <c r="Q223" i="4"/>
  <c r="Q222" i="4"/>
  <c r="Q221" i="4"/>
  <c r="Q220" i="4"/>
  <c r="Q219" i="4"/>
  <c r="Q217" i="4"/>
  <c r="Q216" i="4"/>
  <c r="Q214" i="4"/>
  <c r="Q213" i="4"/>
  <c r="Q211" i="4"/>
  <c r="Q210" i="4"/>
  <c r="Q208" i="4"/>
  <c r="Q207" i="4"/>
  <c r="Q206" i="4"/>
  <c r="Q205" i="4"/>
  <c r="Q204" i="4"/>
  <c r="Q203" i="4"/>
  <c r="Q201" i="4"/>
  <c r="Q200" i="4"/>
  <c r="Q194" i="4"/>
  <c r="Q193" i="4"/>
  <c r="Q192" i="4"/>
  <c r="Q191" i="4"/>
  <c r="Q190" i="4"/>
  <c r="Q189" i="4"/>
  <c r="Q188" i="4"/>
  <c r="Q187" i="4"/>
  <c r="Q185" i="4"/>
  <c r="Q184" i="4"/>
  <c r="Q183" i="4"/>
  <c r="Q182" i="4"/>
  <c r="Q181" i="4"/>
  <c r="Q180" i="4"/>
  <c r="Q179" i="4"/>
  <c r="Q177" i="4"/>
  <c r="Q176" i="4"/>
  <c r="Q175" i="4"/>
  <c r="Q173" i="4"/>
  <c r="Q172" i="4"/>
  <c r="Q171" i="4"/>
  <c r="Q170" i="4"/>
  <c r="Q169" i="4"/>
  <c r="Q168" i="4"/>
  <c r="Q167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8" i="4"/>
  <c r="Q119" i="4"/>
  <c r="Q118" i="4"/>
  <c r="Q117" i="4"/>
  <c r="Q115" i="4"/>
  <c r="Q114" i="4"/>
  <c r="Q113" i="4"/>
  <c r="Q112" i="4"/>
  <c r="Q109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3" i="4"/>
  <c r="Q91" i="4"/>
  <c r="Q90" i="4"/>
  <c r="Q89" i="4"/>
  <c r="Q88" i="4"/>
  <c r="Q87" i="4"/>
  <c r="Q86" i="4"/>
  <c r="Q85" i="4"/>
  <c r="Q84" i="4"/>
  <c r="Q83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1" i="4"/>
  <c r="Q60" i="4"/>
  <c r="Q59" i="4"/>
  <c r="Q52" i="4"/>
  <c r="Q51" i="4"/>
  <c r="Q48" i="4"/>
  <c r="Q46" i="4"/>
  <c r="Q44" i="4"/>
  <c r="Q43" i="4"/>
  <c r="Q42" i="4"/>
  <c r="Q41" i="4"/>
  <c r="Q49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H225" i="4"/>
  <c r="F225" i="4"/>
  <c r="H223" i="4"/>
  <c r="F223" i="4"/>
  <c r="H222" i="4"/>
  <c r="F222" i="4"/>
  <c r="H221" i="4"/>
  <c r="F221" i="4"/>
  <c r="H220" i="4"/>
  <c r="F220" i="4"/>
  <c r="H219" i="4"/>
  <c r="F219" i="4"/>
  <c r="H217" i="4"/>
  <c r="F217" i="4"/>
  <c r="H216" i="4"/>
  <c r="F216" i="4"/>
  <c r="H214" i="4"/>
  <c r="F214" i="4"/>
  <c r="H213" i="4"/>
  <c r="F213" i="4"/>
  <c r="H211" i="4"/>
  <c r="F211" i="4"/>
  <c r="H210" i="4"/>
  <c r="F210" i="4"/>
  <c r="H208" i="4"/>
  <c r="F208" i="4"/>
  <c r="H207" i="4"/>
  <c r="F207" i="4"/>
  <c r="H206" i="4"/>
  <c r="F206" i="4"/>
  <c r="H205" i="4"/>
  <c r="F205" i="4"/>
  <c r="H204" i="4"/>
  <c r="F204" i="4"/>
  <c r="H203" i="4"/>
  <c r="F203" i="4"/>
  <c r="H201" i="4"/>
  <c r="F201" i="4"/>
  <c r="H200" i="4"/>
  <c r="F200" i="4"/>
  <c r="H194" i="4"/>
  <c r="F194" i="4"/>
  <c r="H193" i="4"/>
  <c r="F193" i="4"/>
  <c r="H192" i="4"/>
  <c r="F192" i="4"/>
  <c r="H191" i="4"/>
  <c r="F191" i="4"/>
  <c r="H190" i="4"/>
  <c r="F190" i="4"/>
  <c r="H189" i="4"/>
  <c r="F189" i="4"/>
  <c r="H188" i="4"/>
  <c r="F188" i="4"/>
  <c r="H187" i="4"/>
  <c r="F187" i="4"/>
  <c r="H185" i="4"/>
  <c r="F185" i="4"/>
  <c r="H184" i="4"/>
  <c r="F184" i="4"/>
  <c r="H183" i="4"/>
  <c r="F183" i="4"/>
  <c r="H182" i="4"/>
  <c r="F182" i="4"/>
  <c r="H181" i="4"/>
  <c r="F181" i="4"/>
  <c r="H180" i="4"/>
  <c r="F180" i="4"/>
  <c r="H179" i="4"/>
  <c r="F179" i="4"/>
  <c r="H177" i="4"/>
  <c r="F177" i="4"/>
  <c r="H176" i="4"/>
  <c r="F176" i="4"/>
  <c r="H175" i="4"/>
  <c r="F175" i="4"/>
  <c r="H173" i="4"/>
  <c r="F173" i="4"/>
  <c r="H172" i="4"/>
  <c r="F172" i="4"/>
  <c r="H171" i="4"/>
  <c r="F171" i="4"/>
  <c r="H170" i="4"/>
  <c r="F170" i="4"/>
  <c r="H169" i="4"/>
  <c r="F169" i="4"/>
  <c r="H168" i="4"/>
  <c r="F168" i="4"/>
  <c r="H167" i="4"/>
  <c r="F167" i="4"/>
  <c r="H165" i="4"/>
  <c r="F165" i="4"/>
  <c r="H164" i="4"/>
  <c r="F164" i="4"/>
  <c r="H163" i="4"/>
  <c r="F163" i="4"/>
  <c r="H162" i="4"/>
  <c r="F162" i="4"/>
  <c r="H161" i="4"/>
  <c r="F161" i="4"/>
  <c r="H160" i="4"/>
  <c r="F160" i="4"/>
  <c r="H159" i="4"/>
  <c r="F159" i="4"/>
  <c r="H158" i="4"/>
  <c r="F158" i="4"/>
  <c r="H157" i="4"/>
  <c r="F157" i="4"/>
  <c r="H156" i="4"/>
  <c r="F156" i="4"/>
  <c r="H155" i="4"/>
  <c r="F155" i="4"/>
  <c r="H154" i="4"/>
  <c r="F154" i="4"/>
  <c r="H153" i="4"/>
  <c r="F153" i="4"/>
  <c r="H152" i="4"/>
  <c r="F152" i="4"/>
  <c r="H151" i="4"/>
  <c r="F151" i="4"/>
  <c r="H150" i="4"/>
  <c r="F150" i="4"/>
  <c r="H149" i="4"/>
  <c r="F149" i="4"/>
  <c r="H148" i="4"/>
  <c r="F148" i="4"/>
  <c r="H147" i="4"/>
  <c r="F147" i="4"/>
  <c r="H146" i="4"/>
  <c r="F146" i="4"/>
  <c r="H145" i="4"/>
  <c r="F145" i="4"/>
  <c r="H144" i="4"/>
  <c r="F144" i="4"/>
  <c r="H143" i="4"/>
  <c r="F143" i="4"/>
  <c r="H142" i="4"/>
  <c r="F142" i="4"/>
  <c r="H141" i="4"/>
  <c r="F141" i="4"/>
  <c r="H140" i="4"/>
  <c r="F140" i="4"/>
  <c r="H138" i="4"/>
  <c r="F138" i="4"/>
  <c r="H134" i="4"/>
  <c r="F134" i="4"/>
  <c r="H121" i="4"/>
  <c r="F121" i="4"/>
  <c r="H119" i="4"/>
  <c r="F119" i="4"/>
  <c r="H118" i="4"/>
  <c r="F118" i="4"/>
  <c r="H117" i="4"/>
  <c r="F117" i="4"/>
  <c r="H115" i="4"/>
  <c r="F115" i="4"/>
  <c r="H114" i="4"/>
  <c r="F114" i="4"/>
  <c r="H113" i="4"/>
  <c r="F113" i="4"/>
  <c r="H112" i="4"/>
  <c r="F112" i="4"/>
  <c r="H109" i="4"/>
  <c r="F109" i="4"/>
  <c r="H107" i="4"/>
  <c r="F107" i="4"/>
  <c r="H106" i="4"/>
  <c r="F106" i="4"/>
  <c r="H105" i="4"/>
  <c r="F105" i="4"/>
  <c r="H104" i="4"/>
  <c r="F104" i="4"/>
  <c r="H103" i="4"/>
  <c r="F103" i="4"/>
  <c r="H102" i="4"/>
  <c r="F102" i="4"/>
  <c r="H101" i="4"/>
  <c r="F101" i="4"/>
  <c r="H100" i="4"/>
  <c r="F100" i="4"/>
  <c r="H99" i="4"/>
  <c r="F99" i="4"/>
  <c r="H98" i="4"/>
  <c r="F98" i="4"/>
  <c r="H97" i="4"/>
  <c r="F97" i="4"/>
  <c r="H96" i="4"/>
  <c r="F96" i="4"/>
  <c r="H95" i="4"/>
  <c r="F95" i="4"/>
  <c r="H93" i="4"/>
  <c r="F93" i="4"/>
  <c r="H92" i="4"/>
  <c r="F92" i="4"/>
  <c r="H91" i="4"/>
  <c r="F91" i="4"/>
  <c r="H90" i="4"/>
  <c r="F90" i="4"/>
  <c r="H89" i="4"/>
  <c r="F89" i="4"/>
  <c r="H88" i="4"/>
  <c r="F88" i="4"/>
  <c r="H87" i="4"/>
  <c r="F87" i="4"/>
  <c r="H86" i="4"/>
  <c r="F86" i="4"/>
  <c r="H85" i="4"/>
  <c r="F85" i="4"/>
  <c r="H84" i="4"/>
  <c r="F84" i="4"/>
  <c r="H83" i="4"/>
  <c r="F83" i="4"/>
  <c r="H81" i="4"/>
  <c r="F81" i="4"/>
  <c r="H80" i="4"/>
  <c r="F80" i="4"/>
  <c r="H79" i="4"/>
  <c r="F79" i="4"/>
  <c r="H78" i="4"/>
  <c r="F78" i="4"/>
  <c r="H77" i="4"/>
  <c r="F77" i="4"/>
  <c r="H76" i="4"/>
  <c r="F76" i="4"/>
  <c r="H75" i="4"/>
  <c r="F75" i="4"/>
  <c r="H74" i="4"/>
  <c r="F74" i="4"/>
  <c r="H73" i="4"/>
  <c r="F73" i="4"/>
  <c r="H72" i="4"/>
  <c r="F72" i="4"/>
  <c r="H71" i="4"/>
  <c r="F71" i="4"/>
  <c r="H70" i="4"/>
  <c r="F70" i="4"/>
  <c r="H69" i="4"/>
  <c r="F69" i="4"/>
  <c r="H68" i="4"/>
  <c r="F68" i="4"/>
  <c r="H67" i="4"/>
  <c r="F67" i="4"/>
  <c r="H66" i="4"/>
  <c r="F66" i="4"/>
  <c r="H65" i="4"/>
  <c r="F65" i="4"/>
  <c r="H64" i="4"/>
  <c r="F64" i="4"/>
  <c r="H63" i="4"/>
  <c r="F63" i="4"/>
  <c r="H61" i="4"/>
  <c r="F61" i="4"/>
  <c r="H60" i="4"/>
  <c r="F60" i="4"/>
  <c r="H59" i="4"/>
  <c r="F59" i="4"/>
  <c r="H52" i="4"/>
  <c r="F52" i="4"/>
  <c r="H51" i="4"/>
  <c r="F51" i="4"/>
  <c r="H50" i="4"/>
  <c r="F50" i="4"/>
  <c r="H48" i="4"/>
  <c r="F48" i="4"/>
  <c r="H46" i="4"/>
  <c r="F46" i="4"/>
  <c r="H44" i="4"/>
  <c r="F44" i="4"/>
  <c r="H43" i="4"/>
  <c r="F43" i="4"/>
  <c r="H41" i="4"/>
  <c r="F41" i="4"/>
  <c r="H49" i="4"/>
  <c r="F49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L124" i="4"/>
  <c r="N178" i="4"/>
  <c r="I224" i="4"/>
  <c r="K224" i="4"/>
  <c r="L224" i="4"/>
  <c r="J224" i="4"/>
  <c r="J218" i="4"/>
  <c r="J215" i="4"/>
  <c r="J212" i="4"/>
  <c r="J202" i="4"/>
  <c r="J198" i="4"/>
  <c r="J186" i="4"/>
  <c r="J178" i="4"/>
  <c r="J139" i="4"/>
  <c r="J94" i="4"/>
  <c r="J58" i="4"/>
  <c r="J47" i="4"/>
  <c r="J45" i="4"/>
  <c r="J39" i="4"/>
  <c r="Q92" i="4" l="1"/>
  <c r="M7" i="4"/>
  <c r="M53" i="4" s="1"/>
  <c r="M226" i="4" s="1"/>
  <c r="M227" i="4"/>
  <c r="M57" i="4"/>
  <c r="F8" i="4"/>
  <c r="H8" i="4"/>
  <c r="J7" i="4"/>
  <c r="J53" i="4" s="1"/>
  <c r="J226" i="4" s="1"/>
  <c r="J227" i="4"/>
  <c r="J57" i="4"/>
  <c r="M228" i="4" l="1"/>
  <c r="J228" i="4"/>
  <c r="L176" i="4"/>
  <c r="K178" i="4"/>
  <c r="L178" i="4" s="1"/>
  <c r="K198" i="4"/>
  <c r="K186" i="4"/>
  <c r="L186" i="4" s="1"/>
  <c r="K202" i="4"/>
  <c r="L202" i="4" s="1"/>
  <c r="K215" i="4"/>
  <c r="L215" i="4" s="1"/>
  <c r="K218" i="4"/>
  <c r="L218" i="4" s="1"/>
  <c r="K212" i="4"/>
  <c r="L212" i="4" s="1"/>
  <c r="K139" i="4"/>
  <c r="L139" i="4" s="1"/>
  <c r="L165" i="4"/>
  <c r="L164" i="4"/>
  <c r="L163" i="4"/>
  <c r="L162" i="4"/>
  <c r="L160" i="4"/>
  <c r="L161" i="4"/>
  <c r="L154" i="4"/>
  <c r="L149" i="4"/>
  <c r="L98" i="4"/>
  <c r="I94" i="4"/>
  <c r="L60" i="4"/>
  <c r="L61" i="4"/>
  <c r="L87" i="4"/>
  <c r="L93" i="4"/>
  <c r="L65" i="4"/>
  <c r="L223" i="4"/>
  <c r="L222" i="4"/>
  <c r="L221" i="4"/>
  <c r="L220" i="4"/>
  <c r="L219" i="4"/>
  <c r="L217" i="4"/>
  <c r="L216" i="4"/>
  <c r="L214" i="4"/>
  <c r="L213" i="4"/>
  <c r="L211" i="4"/>
  <c r="L210" i="4"/>
  <c r="L209" i="4"/>
  <c r="L208" i="4"/>
  <c r="L207" i="4"/>
  <c r="L206" i="4"/>
  <c r="L205" i="4"/>
  <c r="L204" i="4"/>
  <c r="L203" i="4"/>
  <c r="L201" i="4"/>
  <c r="L199" i="4"/>
  <c r="L194" i="4"/>
  <c r="L193" i="4"/>
  <c r="L192" i="4"/>
  <c r="L191" i="4"/>
  <c r="L190" i="4"/>
  <c r="L189" i="4"/>
  <c r="L188" i="4"/>
  <c r="L187" i="4"/>
  <c r="L185" i="4"/>
  <c r="L184" i="4"/>
  <c r="L183" i="4"/>
  <c r="L182" i="4"/>
  <c r="L181" i="4"/>
  <c r="L180" i="4"/>
  <c r="L179" i="4"/>
  <c r="L177" i="4"/>
  <c r="L175" i="4"/>
  <c r="L173" i="4"/>
  <c r="L172" i="4"/>
  <c r="L171" i="4"/>
  <c r="L170" i="4"/>
  <c r="L169" i="4"/>
  <c r="L168" i="4"/>
  <c r="L167" i="4"/>
  <c r="L166" i="4"/>
  <c r="L159" i="4"/>
  <c r="L158" i="4"/>
  <c r="L157" i="4"/>
  <c r="L156" i="4"/>
  <c r="L155" i="4"/>
  <c r="L153" i="4"/>
  <c r="L152" i="4"/>
  <c r="L151" i="4"/>
  <c r="L150" i="4"/>
  <c r="L148" i="4"/>
  <c r="L147" i="4"/>
  <c r="L146" i="4"/>
  <c r="L145" i="4"/>
  <c r="L144" i="4"/>
  <c r="L143" i="4"/>
  <c r="L142" i="4"/>
  <c r="L141" i="4"/>
  <c r="L140" i="4"/>
  <c r="L138" i="4"/>
  <c r="L137" i="4"/>
  <c r="L136" i="4"/>
  <c r="L134" i="4"/>
  <c r="L133" i="4"/>
  <c r="L131" i="4"/>
  <c r="L127" i="4"/>
  <c r="L126" i="4"/>
  <c r="L125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7" i="4"/>
  <c r="L96" i="4"/>
  <c r="L95" i="4"/>
  <c r="L92" i="4"/>
  <c r="L91" i="4"/>
  <c r="L90" i="4"/>
  <c r="L89" i="4"/>
  <c r="L88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4" i="4"/>
  <c r="L63" i="4"/>
  <c r="L62" i="4"/>
  <c r="L59" i="4"/>
  <c r="L52" i="4"/>
  <c r="L51" i="4"/>
  <c r="L50" i="4"/>
  <c r="L48" i="4"/>
  <c r="L46" i="4"/>
  <c r="L44" i="4"/>
  <c r="L43" i="4"/>
  <c r="L42" i="4"/>
  <c r="L41" i="4"/>
  <c r="L40" i="4"/>
  <c r="L38" i="4"/>
  <c r="L49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K47" i="4"/>
  <c r="K45" i="4"/>
  <c r="K39" i="4"/>
  <c r="L8" i="4" l="1"/>
  <c r="L198" i="4"/>
  <c r="L94" i="4"/>
  <c r="K94" i="4"/>
  <c r="K58" i="4"/>
  <c r="L58" i="4" s="1"/>
  <c r="K7" i="4"/>
  <c r="N47" i="4"/>
  <c r="N45" i="4"/>
  <c r="N212" i="4"/>
  <c r="N202" i="4"/>
  <c r="N198" i="4"/>
  <c r="N186" i="4"/>
  <c r="N139" i="4"/>
  <c r="N94" i="4"/>
  <c r="N58" i="4"/>
  <c r="I198" i="4"/>
  <c r="N39" i="4"/>
  <c r="X33" i="4"/>
  <c r="X35" i="4" s="1"/>
  <c r="R42" i="4"/>
  <c r="N57" i="4" l="1"/>
  <c r="K227" i="4"/>
  <c r="K53" i="4"/>
  <c r="L7" i="4"/>
  <c r="K57" i="4"/>
  <c r="N227" i="4"/>
  <c r="V226" i="4" s="1"/>
  <c r="I139" i="4"/>
  <c r="R176" i="4"/>
  <c r="R215" i="4"/>
  <c r="R208" i="4"/>
  <c r="R212" i="4"/>
  <c r="R189" i="4"/>
  <c r="R170" i="4"/>
  <c r="S161" i="4"/>
  <c r="R157" i="4"/>
  <c r="R162" i="4"/>
  <c r="S155" i="4"/>
  <c r="R152" i="4"/>
  <c r="R125" i="4"/>
  <c r="S105" i="4"/>
  <c r="S101" i="4"/>
  <c r="L53" i="4" l="1"/>
  <c r="K226" i="4"/>
  <c r="K228" i="4" s="1"/>
  <c r="S96" i="4"/>
  <c r="S84" i="4"/>
  <c r="S92" i="4"/>
  <c r="S79" i="4"/>
  <c r="S67" i="4"/>
  <c r="S88" i="4"/>
  <c r="R22" i="4"/>
  <c r="T30" i="4"/>
  <c r="R30" i="4"/>
  <c r="R26" i="4"/>
  <c r="T26" i="4"/>
  <c r="T20" i="4"/>
  <c r="T16" i="4"/>
  <c r="R11" i="4"/>
  <c r="L45" i="4"/>
  <c r="I218" i="4"/>
  <c r="I215" i="4"/>
  <c r="I212" i="4"/>
  <c r="I202" i="4"/>
  <c r="I186" i="4"/>
  <c r="I178" i="4"/>
  <c r="L47" i="4" l="1"/>
  <c r="P39" i="4"/>
  <c r="Q39" i="4" s="1"/>
  <c r="P224" i="4" l="1"/>
  <c r="Q224" i="4" s="1"/>
  <c r="P218" i="4"/>
  <c r="Q218" i="4" s="1"/>
  <c r="P215" i="4"/>
  <c r="Q215" i="4" s="1"/>
  <c r="P212" i="4"/>
  <c r="Q212" i="4" s="1"/>
  <c r="P202" i="4"/>
  <c r="Q202" i="4" s="1"/>
  <c r="P198" i="4"/>
  <c r="Q198" i="4" s="1"/>
  <c r="P186" i="4"/>
  <c r="Q186" i="4" s="1"/>
  <c r="P178" i="4"/>
  <c r="Q178" i="4" s="1"/>
  <c r="P139" i="4"/>
  <c r="Q139" i="4" s="1"/>
  <c r="P94" i="4"/>
  <c r="Q94" i="4" s="1"/>
  <c r="P58" i="4"/>
  <c r="Q58" i="4" s="1"/>
  <c r="P47" i="4"/>
  <c r="Q47" i="4" s="1"/>
  <c r="P45" i="4"/>
  <c r="Q45" i="4" s="1"/>
  <c r="P8" i="4"/>
  <c r="Q8" i="4" s="1"/>
  <c r="I58" i="4"/>
  <c r="P57" i="4" l="1"/>
  <c r="Q57" i="4" s="1"/>
  <c r="I57" i="4"/>
  <c r="I227" i="4"/>
  <c r="L39" i="4"/>
  <c r="P7" i="4"/>
  <c r="P227" i="4"/>
  <c r="Q227" i="4" s="1"/>
  <c r="L57" i="4" l="1"/>
  <c r="L227" i="4"/>
  <c r="P53" i="4"/>
  <c r="I47" i="4"/>
  <c r="I45" i="4"/>
  <c r="I39" i="4"/>
  <c r="G224" i="4"/>
  <c r="G218" i="4"/>
  <c r="G215" i="4"/>
  <c r="G212" i="4"/>
  <c r="G202" i="4"/>
  <c r="G198" i="4"/>
  <c r="G186" i="4"/>
  <c r="G178" i="4"/>
  <c r="G139" i="4"/>
  <c r="G94" i="4"/>
  <c r="G58" i="4"/>
  <c r="G47" i="4"/>
  <c r="G45" i="4"/>
  <c r="G39" i="4"/>
  <c r="H139" i="4" l="1"/>
  <c r="H47" i="4"/>
  <c r="H178" i="4"/>
  <c r="H212" i="4"/>
  <c r="H45" i="4"/>
  <c r="H224" i="4"/>
  <c r="H58" i="4"/>
  <c r="H186" i="4"/>
  <c r="H215" i="4"/>
  <c r="H202" i="4"/>
  <c r="H39" i="4"/>
  <c r="H198" i="4"/>
  <c r="H218" i="4"/>
  <c r="H94" i="4"/>
  <c r="N7" i="4"/>
  <c r="P226" i="4"/>
  <c r="I7" i="4"/>
  <c r="G7" i="4"/>
  <c r="G227" i="4"/>
  <c r="G57" i="4"/>
  <c r="N53" i="4" l="1"/>
  <c r="Q7" i="4"/>
  <c r="P228" i="4"/>
  <c r="H57" i="4"/>
  <c r="H227" i="4"/>
  <c r="H7" i="4"/>
  <c r="I53" i="4"/>
  <c r="R46" i="4" s="1"/>
  <c r="R48" i="4" s="1"/>
  <c r="G53" i="4"/>
  <c r="C218" i="4"/>
  <c r="C94" i="4"/>
  <c r="N226" i="4" l="1"/>
  <c r="Q226" i="4" s="1"/>
  <c r="V55" i="4"/>
  <c r="Q53" i="4"/>
  <c r="H53" i="4"/>
  <c r="L226" i="4"/>
  <c r="I226" i="4"/>
  <c r="G226" i="4"/>
  <c r="N228" i="4" l="1"/>
  <c r="Q228" i="4" s="1"/>
  <c r="H226" i="4"/>
  <c r="L228" i="4"/>
  <c r="I228" i="4"/>
  <c r="G228" i="4"/>
  <c r="C58" i="4"/>
  <c r="E224" i="4"/>
  <c r="F224" i="4" s="1"/>
  <c r="E218" i="4"/>
  <c r="F218" i="4" s="1"/>
  <c r="E215" i="4"/>
  <c r="F215" i="4" s="1"/>
  <c r="E212" i="4"/>
  <c r="F212" i="4" s="1"/>
  <c r="E202" i="4"/>
  <c r="F202" i="4" s="1"/>
  <c r="E198" i="4"/>
  <c r="F198" i="4" s="1"/>
  <c r="E186" i="4"/>
  <c r="F186" i="4" s="1"/>
  <c r="E178" i="4"/>
  <c r="F178" i="4" s="1"/>
  <c r="E139" i="4"/>
  <c r="F139" i="4" s="1"/>
  <c r="E94" i="4"/>
  <c r="F94" i="4" s="1"/>
  <c r="E58" i="4"/>
  <c r="F58" i="4" s="1"/>
  <c r="E47" i="4"/>
  <c r="F47" i="4" s="1"/>
  <c r="E45" i="4"/>
  <c r="F45" i="4" s="1"/>
  <c r="E39" i="4"/>
  <c r="F39" i="4" s="1"/>
  <c r="E227" i="4" l="1"/>
  <c r="F227" i="4" s="1"/>
  <c r="E57" i="4"/>
  <c r="E7" i="4"/>
  <c r="C178" i="4"/>
  <c r="O7" i="4" l="1"/>
  <c r="F7" i="4"/>
  <c r="F57" i="4"/>
  <c r="E53" i="4"/>
  <c r="E226" i="4" l="1"/>
  <c r="F53" i="4"/>
  <c r="C8" i="4"/>
  <c r="D224" i="4"/>
  <c r="O224" i="4" s="1"/>
  <c r="D218" i="4"/>
  <c r="O218" i="4" s="1"/>
  <c r="D215" i="4"/>
  <c r="O215" i="4" s="1"/>
  <c r="D212" i="4"/>
  <c r="O212" i="4" s="1"/>
  <c r="D202" i="4"/>
  <c r="O202" i="4" s="1"/>
  <c r="D198" i="4"/>
  <c r="O198" i="4" s="1"/>
  <c r="D186" i="4"/>
  <c r="O186" i="4" s="1"/>
  <c r="D178" i="4"/>
  <c r="O178" i="4" s="1"/>
  <c r="D139" i="4"/>
  <c r="O139" i="4" s="1"/>
  <c r="D94" i="4"/>
  <c r="O94" i="4" s="1"/>
  <c r="D58" i="4"/>
  <c r="O58" i="4" s="1"/>
  <c r="D47" i="4"/>
  <c r="O47" i="4" s="1"/>
  <c r="D45" i="4"/>
  <c r="O45" i="4" s="1"/>
  <c r="D39" i="4"/>
  <c r="O39" i="4" s="1"/>
  <c r="O8" i="4"/>
  <c r="C224" i="4"/>
  <c r="C215" i="4"/>
  <c r="C212" i="4"/>
  <c r="C202" i="4"/>
  <c r="C198" i="4"/>
  <c r="C186" i="4"/>
  <c r="C139" i="4"/>
  <c r="C47" i="4"/>
  <c r="C45" i="4"/>
  <c r="C39" i="4"/>
  <c r="E228" i="4" l="1"/>
  <c r="F226" i="4"/>
  <c r="C57" i="4"/>
  <c r="D7" i="4"/>
  <c r="D227" i="4"/>
  <c r="O227" i="4" s="1"/>
  <c r="D57" i="4"/>
  <c r="O57" i="4" s="1"/>
  <c r="C227" i="4"/>
  <c r="C7" i="4" l="1"/>
  <c r="D53" i="4"/>
  <c r="O53" i="4" s="1"/>
  <c r="C53" i="4" l="1"/>
  <c r="D226" i="4"/>
  <c r="O226" i="4" s="1"/>
  <c r="C226" i="4" l="1"/>
  <c r="D228" i="4"/>
  <c r="O228" i="4" s="1"/>
  <c r="C228" i="4" l="1"/>
  <c r="A204" i="4" l="1"/>
  <c r="A205" i="4" s="1"/>
  <c r="A206" i="4" s="1"/>
  <c r="A207" i="4" s="1"/>
  <c r="A208" i="4" s="1"/>
  <c r="A209" i="4" s="1"/>
  <c r="A210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</calcChain>
</file>

<file path=xl/sharedStrings.xml><?xml version="1.0" encoding="utf-8"?>
<sst xmlns="http://schemas.openxmlformats.org/spreadsheetml/2006/main" count="368" uniqueCount="336">
  <si>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</si>
  <si>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</si>
  <si>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</si>
  <si>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</si>
  <si>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</si>
  <si>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</si>
  <si>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</si>
  <si>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</si>
  <si>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</si>
  <si>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</si>
  <si>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</si>
  <si>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</si>
  <si>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</si>
  <si>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</si>
  <si>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</si>
  <si>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</si>
  <si>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</si>
  <si>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</si>
  <si>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</si>
  <si>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</si>
  <si>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</si>
  <si>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</si>
  <si>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</si>
  <si>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</si>
  <si>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</si>
  <si>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</si>
  <si>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</si>
  <si>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</si>
  <si>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</si>
  <si>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</si>
  <si>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</si>
  <si>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</si>
  <si>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</si>
  <si>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</si>
  <si>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</si>
  <si>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</si>
  <si>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</si>
  <si>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</si>
  <si>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</si>
  <si>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</si>
  <si>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</si>
  <si>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</si>
  <si>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</si>
  <si>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</si>
  <si>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</si>
  <si>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</si>
  <si>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</si>
  <si>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</si>
  <si>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</si>
  <si>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</si>
  <si>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</si>
  <si>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</si>
  <si>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</si>
  <si>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</si>
  <si>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</si>
  <si>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</si>
  <si>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</si>
  <si>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</si>
  <si>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</si>
  <si>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</si>
  <si>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</si>
  <si>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</si>
  <si>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</si>
  <si>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</si>
  <si>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</si>
  <si>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</si>
  <si>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</si>
  <si>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</si>
  <si>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</si>
  <si>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</si>
  <si>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</si>
  <si>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</si>
  <si>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</si>
  <si>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</si>
  <si>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</si>
  <si>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</si>
  <si>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</si>
  <si>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</si>
  <si>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</si>
  <si>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</si>
  <si>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</si>
  <si>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</si>
  <si>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</si>
  <si>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tržnice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</si>
  <si>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</si>
  <si>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</si>
  <si>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</si>
  <si>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</si>
  <si>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</si>
  <si>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</si>
  <si>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</si>
  <si>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</si>
  <si>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</si>
  <si>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</si>
  <si>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</si>
  <si>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</si>
  <si>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</si>
  <si>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</si>
  <si>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</si>
  <si>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</si>
  <si>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</si>
  <si>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PLAN RASHODA 2013.g.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</si>
  <si>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</si>
  <si>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</si>
  <si>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</si>
  <si>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</si>
  <si>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</si>
  <si>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</si>
  <si>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</si>
  <si>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</si>
  <si>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</si>
  <si>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>Bravarski materijal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</si>
  <si>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</si>
  <si>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</si>
  <si>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</si>
  <si>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</si>
  <si>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</si>
  <si>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</si>
  <si>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</si>
  <si>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</si>
  <si>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</si>
  <si>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</si>
  <si>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</si>
  <si>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</si>
  <si>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</si>
  <si>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</si>
  <si>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</si>
  <si>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Prihodi od deponija+zemlja iz iskopa</t>
  </si>
  <si>
    <t>Geodetske usluge</t>
  </si>
  <si>
    <t>Uredski materijal i toneri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</si>
  <si>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</si>
  <si>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</si>
  <si>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</si>
  <si>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</si>
  <si>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</si>
  <si>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</si>
  <si>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</si>
  <si>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</si>
  <si>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</si>
  <si>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</si>
  <si>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</si>
  <si>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</si>
  <si>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</si>
  <si>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</si>
  <si>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</si>
  <si>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</si>
  <si>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</si>
  <si>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</si>
  <si>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NAKNADE TROŠKOVA RADNIKA I OST.MAT.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</si>
  <si>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</si>
  <si>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</si>
  <si>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</si>
  <si>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</si>
  <si>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</si>
  <si>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</si>
  <si>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</si>
  <si>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</si>
  <si>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</si>
  <si>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</si>
  <si>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</si>
  <si>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</si>
  <si>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</si>
  <si>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</si>
  <si>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</si>
  <si>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</si>
  <si>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</si>
  <si>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</si>
  <si>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</si>
  <si>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 xml:space="preserve">Prihodi od groblja ( održavanje) 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</si>
  <si>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</si>
  <si>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</si>
  <si>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</si>
  <si>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</si>
  <si>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</si>
  <si>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</si>
  <si>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</si>
  <si>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</si>
  <si>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</si>
  <si>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</si>
  <si>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</si>
  <si>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</si>
  <si>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</si>
  <si>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</si>
  <si>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</si>
  <si>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</si>
  <si>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</si>
  <si>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</si>
  <si>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</si>
  <si>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</si>
  <si>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</si>
  <si>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</si>
  <si>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</si>
  <si>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</si>
  <si>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</si>
  <si>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</si>
  <si>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</si>
  <si>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Usluge zaštite objekata</t>
  </si>
  <si>
    <t>Prihodi od izrade grobnica</t>
  </si>
  <si>
    <t>Otpisana potraživanja</t>
  </si>
  <si>
    <t>Usluge održavanja sustava -dojavni sus.ST L.</t>
  </si>
  <si>
    <t>Naknade za usluge banaka i usl.za plat.promet ijavni bilj.</t>
  </si>
  <si>
    <t>Radovi izgradnje ogradnog i potpornog zida u Planom</t>
  </si>
  <si>
    <t xml:space="preserve">Deratizacija i dezinsekcija </t>
  </si>
  <si>
    <t>Usluga ispitivanja elektroinstalacija</t>
  </si>
  <si>
    <t>Prihod od ukidanja rezerviranja za otpremnine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</si>
  <si>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</si>
  <si>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</si>
  <si>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</si>
  <si>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</si>
  <si>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</si>
  <si>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 xml:space="preserve">Usluge servisa vozila </t>
  </si>
  <si>
    <t>Naknada za upravljanje i korištenje grad. parkirališta</t>
  </si>
  <si>
    <t>Troškovi izrade horiz. signalizacije na parkiralištima</t>
  </si>
  <si>
    <t>Rezerviranja za otpremnine</t>
  </si>
  <si>
    <t>Rezerviranja za neiskorišteni godišnji odmor</t>
  </si>
  <si>
    <t>Rezerviranja za započete sudske sporove</t>
  </si>
  <si>
    <t xml:space="preserve">Materijali -razno </t>
  </si>
  <si>
    <t>Otpremnine za mirovinu</t>
  </si>
  <si>
    <t xml:space="preserve"> PRIHODI OD REZERVIRANJA:</t>
  </si>
  <si>
    <t>Kante za otpad</t>
  </si>
  <si>
    <t>Prometni znakovi</t>
  </si>
  <si>
    <t>Uspornici za kolnik</t>
  </si>
  <si>
    <t>Alati i potrošni materijal</t>
  </si>
  <si>
    <t>Usluga odvoza i zbrinjavanja ambalažnog otpada</t>
  </si>
  <si>
    <t>Uređenje prostorija na tržnici i ribarnici</t>
  </si>
  <si>
    <t>Prihodi od reciklažnog dvorišta</t>
  </si>
  <si>
    <t>Usluga zbrinjavanja otpada iz recikl dvorišta</t>
  </si>
  <si>
    <t>Prihodi od TUŠ-eva,AUTOMATA ZA VODU</t>
  </si>
  <si>
    <t>Naknada za korištenje  vlastitog auta</t>
  </si>
  <si>
    <t>Manjkovi , gubitak od prodaje imovine</t>
  </si>
  <si>
    <t>Kazne, penali, naknade štete, sudske presude</t>
  </si>
  <si>
    <t>Usluge pravnog savjetov.(Žaja, Ivančić, Blaslov)</t>
  </si>
  <si>
    <t>Usluge odvjetnika za zastu.(Sušac,Krka , Sučević)</t>
  </si>
  <si>
    <t>Premije osiguranja vozila, imovine i djelatnika.</t>
  </si>
  <si>
    <t>Otpis obveza (za avanse,  i sl.) i viškovi</t>
  </si>
  <si>
    <t>Usluge ugradnje polupodezemnih spremnika</t>
  </si>
  <si>
    <t>Troškovi renta car</t>
  </si>
  <si>
    <t>Usluge servisa i rezervni dijelovi sustava parking</t>
  </si>
  <si>
    <t>Tekuće održavanje RAZNO</t>
  </si>
  <si>
    <t>Komunalne usluge-deponij ispitivanja</t>
  </si>
  <si>
    <t>Usluge održavanja sustava  AXIOM,</t>
  </si>
  <si>
    <t>Najamnine i zakupnine</t>
  </si>
  <si>
    <t>Neotpisana vrije otuđ.i rash.im., darovanja</t>
  </si>
  <si>
    <t>POZICIJA PLANA</t>
  </si>
  <si>
    <t>PLAN ZA 2022.g.</t>
  </si>
  <si>
    <t xml:space="preserve">Najam za opremu </t>
  </si>
  <si>
    <t>Usluge održavanja sustava za fiskalizaciju</t>
  </si>
  <si>
    <t>Radovi na postavljanju javne rasvjete</t>
  </si>
  <si>
    <t>Troškovi nabave  materijala i robe</t>
  </si>
  <si>
    <t>Predsjednik Uprave:</t>
  </si>
  <si>
    <t>I.</t>
  </si>
  <si>
    <t>II.</t>
  </si>
  <si>
    <t>V.</t>
  </si>
  <si>
    <t>III.</t>
  </si>
  <si>
    <t>IV.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</si>
  <si>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</si>
  <si>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</si>
  <si>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</si>
  <si>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</si>
  <si>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</si>
  <si>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</si>
  <si>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</si>
  <si>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</si>
  <si>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</si>
  <si>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</si>
  <si>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</si>
  <si>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</si>
  <si>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XIX.</t>
  </si>
  <si>
    <t>TROŠKOVI AMORTIZACIJE:</t>
  </si>
  <si>
    <t xml:space="preserve">REZERVIRANJA TROŠKOVA </t>
  </si>
  <si>
    <t>OSTALI TROŠKOVI:</t>
  </si>
  <si>
    <t>TROŠKOVI OSOBLJA</t>
  </si>
  <si>
    <t xml:space="preserve">FINANCIJSKI RASHODI </t>
  </si>
  <si>
    <t>IZVANREDNI RASHODI</t>
  </si>
  <si>
    <t>VRIJEDNOSNO USKLAĐ.POTRAŽIVANJA</t>
  </si>
  <si>
    <t>Prihodi od Gradskog radija</t>
  </si>
  <si>
    <t>Prihodi od groblja (UKOPI,prijenos vlas.)</t>
  </si>
  <si>
    <t xml:space="preserve">Prihodi  od održavnja JPP  </t>
  </si>
  <si>
    <t>OSTVARENO 2021.g.</t>
  </si>
  <si>
    <t>Prihodi od ukidanja rezer za neisk GO</t>
  </si>
  <si>
    <t>Prihodi od kamata, teč razl.,biljež.nakn</t>
  </si>
  <si>
    <t>1. IZMJENA PLANA ZA 2022.g.</t>
  </si>
  <si>
    <t xml:space="preserve"> %  1. IZMJ.         PLAN           2022. / OSTV.  2021.          </t>
  </si>
  <si>
    <t>Usluga zdravstvenog testiranja djelatnika</t>
  </si>
  <si>
    <t>2. IZMJENA PLANA ZA 2022.g.</t>
  </si>
  <si>
    <t>Usluga asfaltiranja</t>
  </si>
  <si>
    <t>Usluga zbrinjavanja stabala na lokaciji Soline</t>
  </si>
  <si>
    <t>Usluga iskopa i betoniranje na tržnici</t>
  </si>
  <si>
    <t>Usluga košnje trave</t>
  </si>
  <si>
    <t xml:space="preserve"> %  2. IZMJ.         PLANA          2022. / OSTV.  2021.          </t>
  </si>
  <si>
    <t>Danijel Kukoč, dipl. iur. univ. spec. oec.</t>
  </si>
  <si>
    <t>Rukovoditelj sektora zajedničkih poslova:</t>
  </si>
  <si>
    <t>Tomislav Barada, dipl.oec.</t>
  </si>
  <si>
    <t>Radovi na Drveniku V.</t>
  </si>
  <si>
    <t>Najam za komunalna vozila</t>
  </si>
  <si>
    <t>Prihodi od zakupa prostora</t>
  </si>
  <si>
    <t>Usluga izrade gravitacisjkog zida iza kule Kam</t>
  </si>
  <si>
    <t>Usluga za otklanjanje kvarova na park T4</t>
  </si>
  <si>
    <t>Komunalna naknada i doprinosi</t>
  </si>
  <si>
    <t>Prihodi od ukid. Rezer. i napl. šteta sud s.</t>
  </si>
  <si>
    <t>Prihodi od preuzimanja ambalaže</t>
  </si>
  <si>
    <t>4. IZMJENA PLANA ZA 2022.g.</t>
  </si>
  <si>
    <t>Usluga prijevoza otpada Drvenik</t>
  </si>
  <si>
    <t>Usluge održavanje sustava evidencije sak.otp</t>
  </si>
  <si>
    <t>70  i 71</t>
  </si>
  <si>
    <t>OSTVARENO            1- 9/2022.</t>
  </si>
  <si>
    <t>PLAN ZA 2023.g.</t>
  </si>
  <si>
    <t>OSTVARENO            1- 10/2022.</t>
  </si>
  <si>
    <t>Ostale komunalne usluge-deponij</t>
  </si>
  <si>
    <t>IZRAČUN               1 - 12/2022</t>
  </si>
  <si>
    <t>Uređenje platoa na loakciji u Planom</t>
  </si>
  <si>
    <t>Uređenje lokacije   parkirališta T1</t>
  </si>
  <si>
    <t>Uređenje lokacije   parkirališta T4</t>
  </si>
  <si>
    <t>Grafičke usluge i tiskarske usluge</t>
  </si>
  <si>
    <t>Građevinski radovi na otvorenim parkiralištima</t>
  </si>
  <si>
    <t>% PLAN 2023/ PROCJENA 2022.</t>
  </si>
  <si>
    <t>Prigodne godišnje nagrade(božićnice,uskrsnice)</t>
  </si>
  <si>
    <t>Nagrade za radne rezultate</t>
  </si>
  <si>
    <t>Naknada za prehranu radnika</t>
  </si>
  <si>
    <t>PROCJENA ZA 2022.g.</t>
  </si>
  <si>
    <t>Finacijski pokazatelji izraženi su u kunama</t>
  </si>
  <si>
    <t>R A S H O D I</t>
  </si>
  <si>
    <t>Prihodi prodaje,opreme, robe i otpadaka</t>
  </si>
  <si>
    <t>Ostali izvanredni prihodi</t>
  </si>
  <si>
    <t>REALIZACIJA  2022.g.</t>
  </si>
  <si>
    <t xml:space="preserve"> % REALIZAC/  PLAN 2022</t>
  </si>
  <si>
    <t>Članarine udrugama i orga  HGK HŠ HRT</t>
  </si>
  <si>
    <t>Građevinske usluge razno</t>
  </si>
  <si>
    <t>OSTVARENO  2022.g.</t>
  </si>
  <si>
    <t xml:space="preserve"> % OSTVARENO /  PLAN 2022.g.</t>
  </si>
  <si>
    <t>__________________________________</t>
  </si>
  <si>
    <t>Informatičke usluge-podrška</t>
  </si>
  <si>
    <t>FINANCIJSKI PLAN SA REALIZACIJOM ZA 2022. GODINU</t>
  </si>
  <si>
    <t>KLASA:400-02/21-01/2</t>
  </si>
  <si>
    <t>URBROJ: 2181-13-5-02/001-23-6</t>
  </si>
  <si>
    <t>TROGIR,17.travnja 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</si>
</sst>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7" fillId="0" borderId="0"/>
  </cellStyleXfs>
  <cellXfs count="2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4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" fontId="4" fillId="0" borderId="2" xfId="0" applyNumberFormat="1" applyFont="1" applyBorder="1"/>
    <xf numFmtId="0" fontId="4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4" fillId="0" borderId="6" xfId="0" applyNumberFormat="1" applyFont="1" applyBorder="1"/>
    <xf numFmtId="4" fontId="6" fillId="0" borderId="7" xfId="0" applyNumberFormat="1" applyFont="1" applyBorder="1"/>
    <xf numFmtId="4" fontId="4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7" xfId="0" applyNumberFormat="1" applyFont="1" applyBorder="1"/>
    <xf numFmtId="4" fontId="8" fillId="0" borderId="9" xfId="0" applyNumberFormat="1" applyFont="1" applyBorder="1"/>
    <xf numFmtId="4" fontId="8" fillId="0" borderId="15" xfId="0" applyNumberFormat="1" applyFont="1" applyBorder="1"/>
    <xf numFmtId="4" fontId="8" fillId="0" borderId="12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6" fillId="0" borderId="20" xfId="0" applyNumberFormat="1" applyFont="1" applyBorder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/>
    <xf numFmtId="10" fontId="10" fillId="2" borderId="0" xfId="0" applyNumberFormat="1" applyFont="1" applyFill="1"/>
    <xf numFmtId="0" fontId="10" fillId="2" borderId="0" xfId="0" applyFont="1" applyFill="1"/>
    <xf numFmtId="10" fontId="10" fillId="2" borderId="0" xfId="0" applyNumberFormat="1" applyFont="1" applyFill="1" applyAlignment="1">
      <alignment horizontal="center"/>
    </xf>
    <xf numFmtId="2" fontId="10" fillId="2" borderId="0" xfId="0" applyNumberFormat="1" applyFont="1" applyFill="1"/>
    <xf numFmtId="0" fontId="11" fillId="2" borderId="0" xfId="0" applyFont="1" applyFill="1"/>
    <xf numFmtId="10" fontId="11" fillId="2" borderId="0" xfId="0" applyNumberFormat="1" applyFont="1" applyFill="1" applyAlignment="1">
      <alignment horizontal="center"/>
    </xf>
    <xf numFmtId="4" fontId="11" fillId="2" borderId="0" xfId="0" applyNumberFormat="1" applyFont="1" applyFill="1"/>
    <xf numFmtId="2" fontId="11" fillId="2" borderId="0" xfId="0" applyNumberFormat="1" applyFont="1" applyFill="1"/>
    <xf numFmtId="4" fontId="11" fillId="3" borderId="10" xfId="0" applyNumberFormat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10" fontId="11" fillId="3" borderId="11" xfId="0" applyNumberFormat="1" applyFont="1" applyFill="1" applyBorder="1" applyAlignment="1">
      <alignment horizontal="center" vertical="center" wrapText="1"/>
    </xf>
    <xf numFmtId="10" fontId="11" fillId="3" borderId="12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left" vertical="center"/>
    </xf>
    <xf numFmtId="4" fontId="11" fillId="3" borderId="11" xfId="0" applyNumberFormat="1" applyFont="1" applyFill="1" applyBorder="1" applyAlignment="1">
      <alignment horizontal="right" vertical="center"/>
    </xf>
    <xf numFmtId="10" fontId="11" fillId="3" borderId="11" xfId="0" applyNumberFormat="1" applyFont="1" applyFill="1" applyBorder="1" applyAlignment="1">
      <alignment vertical="center"/>
    </xf>
    <xf numFmtId="10" fontId="11" fillId="3" borderId="12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vertical="center" wrapText="1"/>
    </xf>
    <xf numFmtId="10" fontId="11" fillId="2" borderId="12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/>
    </xf>
    <xf numFmtId="4" fontId="10" fillId="2" borderId="22" xfId="0" applyNumberFormat="1" applyFont="1" applyFill="1" applyBorder="1" applyAlignment="1">
      <alignment horizontal="left"/>
    </xf>
    <xf numFmtId="4" fontId="10" fillId="2" borderId="1" xfId="0" applyNumberFormat="1" applyFont="1" applyFill="1" applyBorder="1"/>
    <xf numFmtId="4" fontId="12" fillId="0" borderId="28" xfId="0" applyNumberFormat="1" applyFont="1" applyBorder="1"/>
    <xf numFmtId="10" fontId="10" fillId="2" borderId="22" xfId="0" applyNumberFormat="1" applyFont="1" applyFill="1" applyBorder="1"/>
    <xf numFmtId="4" fontId="12" fillId="2" borderId="28" xfId="0" applyNumberFormat="1" applyFont="1" applyFill="1" applyBorder="1"/>
    <xf numFmtId="4" fontId="10" fillId="2" borderId="22" xfId="0" applyNumberFormat="1" applyFont="1" applyFill="1" applyBorder="1" applyAlignment="1">
      <alignment horizontal="right"/>
    </xf>
    <xf numFmtId="4" fontId="10" fillId="2" borderId="28" xfId="0" applyNumberFormat="1" applyFont="1" applyFill="1" applyBorder="1" applyAlignment="1">
      <alignment horizontal="right"/>
    </xf>
    <xf numFmtId="10" fontId="10" fillId="2" borderId="25" xfId="0" applyNumberFormat="1" applyFont="1" applyFill="1" applyBorder="1" applyAlignment="1">
      <alignment horizontal="center"/>
    </xf>
    <xf numFmtId="4" fontId="10" fillId="2" borderId="14" xfId="0" applyNumberFormat="1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left"/>
    </xf>
    <xf numFmtId="4" fontId="10" fillId="2" borderId="2" xfId="0" applyNumberFormat="1" applyFont="1" applyFill="1" applyBorder="1"/>
    <xf numFmtId="4" fontId="12" fillId="0" borderId="2" xfId="0" applyNumberFormat="1" applyFont="1" applyBorder="1"/>
    <xf numFmtId="4" fontId="12" fillId="2" borderId="2" xfId="0" applyNumberFormat="1" applyFont="1" applyFill="1" applyBorder="1"/>
    <xf numFmtId="4" fontId="10" fillId="2" borderId="22" xfId="0" applyNumberFormat="1" applyFont="1" applyFill="1" applyBorder="1"/>
    <xf numFmtId="4" fontId="10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/>
    <xf numFmtId="4" fontId="10" fillId="2" borderId="2" xfId="0" applyNumberFormat="1" applyFont="1" applyFill="1" applyBorder="1" applyAlignment="1">
      <alignment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0" fillId="3" borderId="22" xfId="0" applyNumberFormat="1" applyFont="1" applyFill="1" applyBorder="1"/>
    <xf numFmtId="2" fontId="10" fillId="3" borderId="0" xfId="0" applyNumberFormat="1" applyFont="1" applyFill="1"/>
    <xf numFmtId="4" fontId="10" fillId="3" borderId="0" xfId="0" applyNumberFormat="1" applyFont="1" applyFill="1"/>
    <xf numFmtId="4" fontId="15" fillId="2" borderId="0" xfId="0" applyNumberFormat="1" applyFont="1" applyFill="1"/>
    <xf numFmtId="4" fontId="14" fillId="4" borderId="2" xfId="0" applyNumberFormat="1" applyFont="1" applyFill="1" applyBorder="1" applyAlignment="1">
      <alignment horizontal="right" vertical="center" wrapText="1"/>
    </xf>
    <xf numFmtId="4" fontId="10" fillId="2" borderId="27" xfId="0" applyNumberFormat="1" applyFont="1" applyFill="1" applyBorder="1" applyAlignment="1">
      <alignment horizontal="left"/>
    </xf>
    <xf numFmtId="4" fontId="10" fillId="2" borderId="27" xfId="0" applyNumberFormat="1" applyFont="1" applyFill="1" applyBorder="1"/>
    <xf numFmtId="10" fontId="10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 vertical="center" wrapText="1"/>
    </xf>
    <xf numFmtId="4" fontId="10" fillId="2" borderId="27" xfId="0" applyNumberFormat="1" applyFont="1" applyFill="1" applyBorder="1" applyAlignment="1">
      <alignment horizontal="right"/>
    </xf>
    <xf numFmtId="10" fontId="10" fillId="2" borderId="7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left"/>
    </xf>
    <xf numFmtId="4" fontId="11" fillId="2" borderId="11" xfId="0" applyNumberFormat="1" applyFont="1" applyFill="1" applyBorder="1"/>
    <xf numFmtId="10" fontId="11" fillId="2" borderId="11" xfId="0" applyNumberFormat="1" applyFont="1" applyFill="1" applyBorder="1"/>
    <xf numFmtId="10" fontId="11" fillId="2" borderId="12" xfId="0" applyNumberFormat="1" applyFont="1" applyFill="1" applyBorder="1" applyAlignment="1">
      <alignment horizontal="center"/>
    </xf>
    <xf numFmtId="3" fontId="11" fillId="2" borderId="0" xfId="0" applyNumberFormat="1" applyFont="1" applyFill="1"/>
    <xf numFmtId="4" fontId="10" fillId="2" borderId="28" xfId="0" applyNumberFormat="1" applyFont="1" applyFill="1" applyBorder="1" applyAlignment="1">
      <alignment horizontal="left"/>
    </xf>
    <xf numFmtId="10" fontId="10" fillId="2" borderId="28" xfId="0" applyNumberFormat="1" applyFont="1" applyFill="1" applyBorder="1"/>
    <xf numFmtId="10" fontId="10" fillId="2" borderId="2" xfId="0" applyNumberFormat="1" applyFont="1" applyFill="1" applyBorder="1"/>
    <xf numFmtId="0" fontId="10" fillId="2" borderId="26" xfId="0" applyFont="1" applyFill="1" applyBorder="1" applyAlignment="1">
      <alignment horizontal="center"/>
    </xf>
    <xf numFmtId="4" fontId="10" fillId="2" borderId="27" xfId="0" applyNumberFormat="1" applyFont="1" applyFill="1" applyBorder="1" applyAlignment="1">
      <alignment wrapText="1"/>
    </xf>
    <xf numFmtId="10" fontId="10" fillId="2" borderId="27" xfId="0" applyNumberFormat="1" applyFont="1" applyFill="1" applyBorder="1"/>
    <xf numFmtId="0" fontId="10" fillId="2" borderId="23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4" fontId="10" fillId="2" borderId="14" xfId="0" applyNumberFormat="1" applyFont="1" applyFill="1" applyBorder="1" applyAlignment="1">
      <alignment horizontal="left"/>
    </xf>
    <xf numFmtId="4" fontId="10" fillId="2" borderId="19" xfId="0" applyNumberFormat="1" applyFont="1" applyFill="1" applyBorder="1" applyAlignment="1">
      <alignment horizontal="right"/>
    </xf>
    <xf numFmtId="4" fontId="11" fillId="3" borderId="0" xfId="0" applyNumberFormat="1" applyFont="1" applyFill="1"/>
    <xf numFmtId="0" fontId="10" fillId="2" borderId="32" xfId="0" applyFont="1" applyFill="1" applyBorder="1" applyAlignment="1">
      <alignment horizontal="center"/>
    </xf>
    <xf numFmtId="4" fontId="10" fillId="2" borderId="24" xfId="0" applyNumberFormat="1" applyFont="1" applyFill="1" applyBorder="1" applyAlignment="1">
      <alignment horizontal="left"/>
    </xf>
    <xf numFmtId="4" fontId="10" fillId="2" borderId="24" xfId="0" applyNumberFormat="1" applyFont="1" applyFill="1" applyBorder="1" applyAlignment="1">
      <alignment horizontal="right"/>
    </xf>
    <xf numFmtId="10" fontId="10" fillId="2" borderId="24" xfId="0" applyNumberFormat="1" applyFont="1" applyFill="1" applyBorder="1"/>
    <xf numFmtId="4" fontId="10" fillId="2" borderId="28" xfId="0" applyNumberFormat="1" applyFont="1" applyFill="1" applyBorder="1"/>
    <xf numFmtId="4" fontId="14" fillId="2" borderId="28" xfId="0" applyNumberFormat="1" applyFont="1" applyFill="1" applyBorder="1" applyAlignment="1">
      <alignment horizontal="right" vertical="center" wrapText="1"/>
    </xf>
    <xf numFmtId="10" fontId="10" fillId="2" borderId="35" xfId="0" applyNumberFormat="1" applyFont="1" applyFill="1" applyBorder="1" applyAlignment="1">
      <alignment horizontal="center"/>
    </xf>
    <xf numFmtId="4" fontId="13" fillId="0" borderId="2" xfId="0" applyNumberFormat="1" applyFont="1" applyBorder="1"/>
    <xf numFmtId="10" fontId="10" fillId="2" borderId="9" xfId="0" applyNumberFormat="1" applyFont="1" applyFill="1" applyBorder="1" applyAlignment="1">
      <alignment horizontal="center"/>
    </xf>
    <xf numFmtId="4" fontId="12" fillId="0" borderId="27" xfId="0" applyNumberFormat="1" applyFont="1" applyBorder="1"/>
    <xf numFmtId="4" fontId="12" fillId="2" borderId="27" xfId="0" applyNumberFormat="1" applyFont="1" applyFill="1" applyBorder="1"/>
    <xf numFmtId="4" fontId="14" fillId="4" borderId="27" xfId="0" applyNumberFormat="1" applyFont="1" applyFill="1" applyBorder="1" applyAlignment="1">
      <alignment horizontal="right" vertical="center" wrapText="1"/>
    </xf>
    <xf numFmtId="10" fontId="10" fillId="2" borderId="36" xfId="0" applyNumberFormat="1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left"/>
    </xf>
    <xf numFmtId="10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4" fontId="11" fillId="0" borderId="0" xfId="0" applyNumberFormat="1" applyFont="1"/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left"/>
    </xf>
    <xf numFmtId="4" fontId="13" fillId="2" borderId="0" xfId="0" applyNumberFormat="1" applyFont="1" applyFill="1" applyAlignment="1">
      <alignment wrapText="1"/>
    </xf>
    <xf numFmtId="4" fontId="10" fillId="2" borderId="0" xfId="0" applyNumberFormat="1" applyFont="1" applyFill="1" applyAlignment="1">
      <alignment horizontal="right"/>
    </xf>
    <xf numFmtId="4" fontId="16" fillId="4" borderId="0" xfId="0" applyNumberFormat="1" applyFont="1" applyFill="1" applyAlignment="1">
      <alignment horizontal="right" vertical="center" wrapText="1"/>
    </xf>
    <xf numFmtId="4" fontId="11" fillId="3" borderId="10" xfId="0" applyNumberFormat="1" applyFont="1" applyFill="1" applyBorder="1" applyAlignment="1">
      <alignment horizontal="center" vertical="top" wrapText="1"/>
    </xf>
    <xf numFmtId="1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4" fontId="10" fillId="3" borderId="11" xfId="0" applyNumberFormat="1" applyFont="1" applyFill="1" applyBorder="1" applyAlignment="1">
      <alignment horizontal="right" vertical="center"/>
    </xf>
    <xf numFmtId="0" fontId="11" fillId="2" borderId="11" xfId="0" applyFont="1" applyFill="1" applyBorder="1"/>
    <xf numFmtId="4" fontId="17" fillId="2" borderId="11" xfId="0" applyNumberFormat="1" applyFont="1" applyFill="1" applyBorder="1"/>
    <xf numFmtId="0" fontId="10" fillId="2" borderId="22" xfId="0" applyFont="1" applyFill="1" applyBorder="1"/>
    <xf numFmtId="4" fontId="12" fillId="2" borderId="22" xfId="0" applyNumberFormat="1" applyFont="1" applyFill="1" applyBorder="1"/>
    <xf numFmtId="4" fontId="18" fillId="4" borderId="28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/>
    <xf numFmtId="4" fontId="18" fillId="4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wrapText="1"/>
    </xf>
    <xf numFmtId="4" fontId="19" fillId="0" borderId="2" xfId="0" applyNumberFormat="1" applyFont="1" applyBorder="1"/>
    <xf numFmtId="0" fontId="10" fillId="2" borderId="14" xfId="0" applyFont="1" applyFill="1" applyBorder="1"/>
    <xf numFmtId="4" fontId="12" fillId="0" borderId="14" xfId="0" applyNumberFormat="1" applyFont="1" applyBorder="1"/>
    <xf numFmtId="4" fontId="12" fillId="2" borderId="14" xfId="0" applyNumberFormat="1" applyFont="1" applyFill="1" applyBorder="1"/>
    <xf numFmtId="4" fontId="12" fillId="2" borderId="27" xfId="0" applyNumberFormat="1" applyFont="1" applyFill="1" applyBorder="1" applyAlignment="1">
      <alignment wrapText="1"/>
    </xf>
    <xf numFmtId="4" fontId="19" fillId="0" borderId="27" xfId="0" applyNumberFormat="1" applyFont="1" applyBorder="1"/>
    <xf numFmtId="2" fontId="11" fillId="3" borderId="0" xfId="0" applyNumberFormat="1" applyFont="1" applyFill="1"/>
    <xf numFmtId="1" fontId="10" fillId="2" borderId="23" xfId="0" applyNumberFormat="1" applyFont="1" applyFill="1" applyBorder="1" applyAlignment="1">
      <alignment horizontal="center"/>
    </xf>
    <xf numFmtId="4" fontId="12" fillId="0" borderId="22" xfId="0" applyNumberFormat="1" applyFont="1" applyBorder="1"/>
    <xf numFmtId="1" fontId="10" fillId="2" borderId="8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 vertical="center" wrapText="1"/>
    </xf>
    <xf numFmtId="49" fontId="10" fillId="2" borderId="8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1" fontId="10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4" fontId="18" fillId="4" borderId="27" xfId="0" applyNumberFormat="1" applyFont="1" applyFill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right"/>
    </xf>
    <xf numFmtId="4" fontId="12" fillId="2" borderId="11" xfId="0" applyNumberFormat="1" applyFont="1" applyFill="1" applyBorder="1"/>
    <xf numFmtId="4" fontId="10" fillId="2" borderId="11" xfId="0" applyNumberFormat="1" applyFont="1" applyFill="1" applyBorder="1" applyAlignment="1">
      <alignment horizontal="right"/>
    </xf>
    <xf numFmtId="4" fontId="12" fillId="2" borderId="2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" fontId="10" fillId="2" borderId="14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" fontId="11" fillId="3" borderId="11" xfId="0" applyNumberFormat="1" applyFont="1" applyFill="1" applyBorder="1"/>
    <xf numFmtId="4" fontId="11" fillId="0" borderId="11" xfId="0" applyNumberFormat="1" applyFont="1" applyBorder="1"/>
    <xf numFmtId="10" fontId="11" fillId="3" borderId="1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vertical="center"/>
    </xf>
    <xf numFmtId="4" fontId="18" fillId="4" borderId="2" xfId="0" applyNumberFormat="1" applyFont="1" applyFill="1" applyBorder="1" applyAlignment="1">
      <alignment vertical="center" wrapText="1"/>
    </xf>
    <xf numFmtId="4" fontId="10" fillId="3" borderId="14" xfId="0" applyNumberFormat="1" applyFont="1" applyFill="1" applyBorder="1" applyAlignment="1">
      <alignment horizontal="right"/>
    </xf>
    <xf numFmtId="4" fontId="10" fillId="0" borderId="14" xfId="0" applyNumberFormat="1" applyFont="1" applyBorder="1" applyAlignment="1">
      <alignment horizontal="right"/>
    </xf>
    <xf numFmtId="10" fontId="10" fillId="3" borderId="25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vertical="center" wrapText="1"/>
    </xf>
    <xf numFmtId="4" fontId="20" fillId="4" borderId="28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top"/>
    </xf>
    <xf numFmtId="4" fontId="21" fillId="2" borderId="11" xfId="0" applyNumberFormat="1" applyFont="1" applyFill="1" applyBorder="1"/>
    <xf numFmtId="4" fontId="22" fillId="2" borderId="11" xfId="0" applyNumberFormat="1" applyFont="1" applyFill="1" applyBorder="1"/>
    <xf numFmtId="4" fontId="19" fillId="0" borderId="1" xfId="0" applyNumberFormat="1" applyFont="1" applyBorder="1"/>
    <xf numFmtId="4" fontId="18" fillId="4" borderId="1" xfId="0" applyNumberFormat="1" applyFont="1" applyFill="1" applyBorder="1" applyAlignment="1">
      <alignment horizontal="right" vertical="center" wrapText="1"/>
    </xf>
    <xf numFmtId="4" fontId="16" fillId="4" borderId="1" xfId="0" applyNumberFormat="1" applyFont="1" applyFill="1" applyBorder="1" applyAlignment="1">
      <alignment horizontal="right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0" fillId="3" borderId="2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/>
    </xf>
    <xf numFmtId="4" fontId="12" fillId="2" borderId="27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/>
    <xf numFmtId="4" fontId="12" fillId="2" borderId="24" xfId="0" applyNumberFormat="1" applyFont="1" applyFill="1" applyBorder="1" applyAlignment="1">
      <alignment horizontal="right"/>
    </xf>
    <xf numFmtId="4" fontId="11" fillId="2" borderId="24" xfId="0" applyNumberFormat="1" applyFont="1" applyFill="1" applyBorder="1"/>
    <xf numFmtId="0" fontId="11" fillId="3" borderId="11" xfId="0" applyFont="1" applyFill="1" applyBorder="1"/>
    <xf numFmtId="10" fontId="11" fillId="3" borderId="11" xfId="0" applyNumberFormat="1" applyFont="1" applyFill="1" applyBorder="1"/>
    <xf numFmtId="3" fontId="10" fillId="2" borderId="0" xfId="0" applyNumberFormat="1" applyFont="1" applyFill="1"/>
    <xf numFmtId="0" fontId="10" fillId="2" borderId="0" xfId="0" applyFont="1" applyFill="1" applyAlignment="1">
      <alignment horizontal="left" vertical="center"/>
    </xf>
    <xf numFmtId="0" fontId="10" fillId="2" borderId="29" xfId="0" applyFont="1" applyFill="1" applyBorder="1"/>
    <xf numFmtId="4" fontId="10" fillId="2" borderId="29" xfId="0" applyNumberFormat="1" applyFont="1" applyFill="1" applyBorder="1"/>
    <xf numFmtId="10" fontId="10" fillId="2" borderId="29" xfId="0" applyNumberFormat="1" applyFont="1" applyFill="1" applyBorder="1"/>
    <xf numFmtId="0" fontId="10" fillId="0" borderId="0" xfId="0" applyFont="1" applyAlignment="1">
      <alignment vertical="center"/>
    </xf>
    <xf numFmtId="49" fontId="11" fillId="5" borderId="37" xfId="0" applyNumberFormat="1" applyFont="1" applyFill="1" applyBorder="1" applyAlignment="1">
      <alignment horizontal="center" vertical="center" wrapText="1"/>
    </xf>
    <xf numFmtId="4" fontId="11" fillId="5" borderId="37" xfId="0" applyNumberFormat="1" applyFont="1" applyFill="1" applyBorder="1" applyAlignment="1">
      <alignment horizontal="right" vertical="center"/>
    </xf>
    <xf numFmtId="4" fontId="11" fillId="5" borderId="37" xfId="0" applyNumberFormat="1" applyFont="1" applyFill="1" applyBorder="1" applyAlignment="1">
      <alignment vertical="center" wrapText="1"/>
    </xf>
    <xf numFmtId="4" fontId="12" fillId="5" borderId="38" xfId="0" applyNumberFormat="1" applyFont="1" applyFill="1" applyBorder="1"/>
    <xf numFmtId="4" fontId="12" fillId="5" borderId="39" xfId="0" applyNumberFormat="1" applyFont="1" applyFill="1" applyBorder="1"/>
    <xf numFmtId="4" fontId="10" fillId="5" borderId="40" xfId="0" applyNumberFormat="1" applyFont="1" applyFill="1" applyBorder="1"/>
    <xf numFmtId="4" fontId="11" fillId="5" borderId="37" xfId="0" applyNumberFormat="1" applyFont="1" applyFill="1" applyBorder="1"/>
    <xf numFmtId="4" fontId="10" fillId="5" borderId="38" xfId="0" applyNumberFormat="1" applyFont="1" applyFill="1" applyBorder="1" applyAlignment="1">
      <alignment horizontal="right"/>
    </xf>
    <xf numFmtId="4" fontId="10" fillId="5" borderId="39" xfId="0" applyNumberFormat="1" applyFont="1" applyFill="1" applyBorder="1" applyAlignment="1">
      <alignment horizontal="right"/>
    </xf>
    <xf numFmtId="4" fontId="10" fillId="5" borderId="40" xfId="0" applyNumberFormat="1" applyFont="1" applyFill="1" applyBorder="1" applyAlignment="1">
      <alignment horizontal="right"/>
    </xf>
    <xf numFmtId="4" fontId="10" fillId="5" borderId="41" xfId="0" applyNumberFormat="1" applyFont="1" applyFill="1" applyBorder="1" applyAlignment="1">
      <alignment horizontal="right"/>
    </xf>
    <xf numFmtId="4" fontId="10" fillId="5" borderId="42" xfId="0" applyNumberFormat="1" applyFont="1" applyFill="1" applyBorder="1" applyAlignment="1">
      <alignment horizontal="right"/>
    </xf>
    <xf numFmtId="4" fontId="10" fillId="5" borderId="43" xfId="0" applyNumberFormat="1" applyFont="1" applyFill="1" applyBorder="1" applyAlignment="1">
      <alignment horizontal="right"/>
    </xf>
    <xf numFmtId="4" fontId="12" fillId="5" borderId="40" xfId="0" applyNumberFormat="1" applyFont="1" applyFill="1" applyBorder="1"/>
    <xf numFmtId="10" fontId="11" fillId="2" borderId="12" xfId="0" applyNumberFormat="1" applyFont="1" applyFill="1" applyBorder="1" applyAlignment="1">
      <alignment horizontal="right" vertical="center"/>
    </xf>
    <xf numFmtId="10" fontId="10" fillId="2" borderId="35" xfId="0" applyNumberFormat="1" applyFont="1" applyFill="1" applyBorder="1" applyAlignment="1">
      <alignment horizontal="right"/>
    </xf>
    <xf numFmtId="10" fontId="10" fillId="2" borderId="9" xfId="0" applyNumberFormat="1" applyFont="1" applyFill="1" applyBorder="1" applyAlignment="1">
      <alignment horizontal="right"/>
    </xf>
    <xf numFmtId="10" fontId="10" fillId="2" borderId="36" xfId="0" applyNumberFormat="1" applyFont="1" applyFill="1" applyBorder="1" applyAlignment="1">
      <alignment horizontal="right"/>
    </xf>
    <xf numFmtId="10" fontId="11" fillId="2" borderId="12" xfId="0" applyNumberFormat="1" applyFont="1" applyFill="1" applyBorder="1" applyAlignment="1">
      <alignment horizontal="right"/>
    </xf>
    <xf numFmtId="10" fontId="10" fillId="2" borderId="25" xfId="0" applyNumberFormat="1" applyFont="1" applyFill="1" applyBorder="1" applyAlignment="1">
      <alignment horizontal="right"/>
    </xf>
    <xf numFmtId="10" fontId="10" fillId="2" borderId="12" xfId="0" applyNumberFormat="1" applyFont="1" applyFill="1" applyBorder="1" applyAlignment="1">
      <alignment horizontal="right"/>
    </xf>
    <xf numFmtId="10" fontId="10" fillId="2" borderId="44" xfId="0" applyNumberFormat="1" applyFont="1" applyFill="1" applyBorder="1" applyAlignment="1">
      <alignment horizontal="right"/>
    </xf>
    <xf numFmtId="4" fontId="12" fillId="5" borderId="41" xfId="0" applyNumberFormat="1" applyFont="1" applyFill="1" applyBorder="1"/>
    <xf numFmtId="4" fontId="10" fillId="5" borderId="37" xfId="0" applyNumberFormat="1" applyFont="1" applyFill="1" applyBorder="1"/>
    <xf numFmtId="4" fontId="10" fillId="5" borderId="45" xfId="0" applyNumberFormat="1" applyFont="1" applyFill="1" applyBorder="1" applyAlignment="1">
      <alignment horizontal="right"/>
    </xf>
    <xf numFmtId="4" fontId="11" fillId="3" borderId="37" xfId="0" applyNumberFormat="1" applyFont="1" applyFill="1" applyBorder="1"/>
    <xf numFmtId="4" fontId="12" fillId="3" borderId="45" xfId="0" applyNumberFormat="1" applyFont="1" applyFill="1" applyBorder="1"/>
    <xf numFmtId="4" fontId="12" fillId="5" borderId="45" xfId="0" applyNumberFormat="1" applyFont="1" applyFill="1" applyBorder="1"/>
    <xf numFmtId="4" fontId="21" fillId="5" borderId="37" xfId="0" applyNumberFormat="1" applyFont="1" applyFill="1" applyBorder="1"/>
    <xf numFmtId="4" fontId="11" fillId="5" borderId="43" xfId="0" applyNumberFormat="1" applyFont="1" applyFill="1" applyBorder="1"/>
    <xf numFmtId="10" fontId="10" fillId="2" borderId="15" xfId="0" applyNumberFormat="1" applyFont="1" applyFill="1" applyBorder="1" applyAlignment="1">
      <alignment horizontal="right"/>
    </xf>
    <xf numFmtId="10" fontId="10" fillId="0" borderId="9" xfId="0" applyNumberFormat="1" applyFont="1" applyBorder="1" applyAlignment="1">
      <alignment horizontal="right"/>
    </xf>
    <xf numFmtId="10" fontId="11" fillId="2" borderId="44" xfId="0" applyNumberFormat="1" applyFont="1" applyFill="1" applyBorder="1" applyAlignment="1">
      <alignment horizontal="right"/>
    </xf>
    <xf numFmtId="10" fontId="11" fillId="3" borderId="12" xfId="0" applyNumberFormat="1" applyFont="1" applyFill="1" applyBorder="1" applyAlignment="1">
      <alignment horizontal="right"/>
    </xf>
    <xf numFmtId="0" fontId="10" fillId="2" borderId="21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</cellXfs>
  <cellStyles count="4">
    <cellStyle name="Normal 2" xfId="3" xr:uid="{3651B894-5A63-4D49-973F-2EFF247BCF0C}"/>
    <cellStyle name="Normalno" xfId="0" builtinId="0"/>
    <cellStyle name="Normalno 2" xfId="1" xr:uid="{00000000-0005-0000-0000-000001000000}"/>
    <cellStyle name="Normalno 3" xfId="2" xr:uid="{B0CFF28B-BCDF-4E62-B035-B0932342F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1320165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101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4"/>
  <sheetViews>
    <sheetView tabSelected="1" topLeftCell="A210" workbookViewId="0">
      <selection activeCell="B240" sqref="B240"/>
    </sheetView>
  </sheetViews>
  <sheetFormatPr defaultColWidth="8.85546875" defaultRowHeight="12.75" x14ac:dyDescent="0.2"/>
  <cols>
    <col min="1" max="1" width="4" style="49" customWidth="1"/>
    <col min="2" max="2" width="49.7109375" style="49" customWidth="1"/>
    <col min="3" max="3" width="10.85546875" style="47" hidden="1" customWidth="1"/>
    <col min="4" max="4" width="12.28515625" style="47" bestFit="1" customWidth="1"/>
    <col min="5" max="5" width="10.85546875" style="47" hidden="1" customWidth="1"/>
    <col min="6" max="6" width="10.7109375" style="48" hidden="1" customWidth="1"/>
    <col min="7" max="7" width="10.85546875" style="47" hidden="1" customWidth="1"/>
    <col min="8" max="8" width="9.28515625" style="48" hidden="1" customWidth="1"/>
    <col min="9" max="9" width="27.5703125" style="49" hidden="1" customWidth="1"/>
    <col min="10" max="12" width="10.85546875" style="49" hidden="1" customWidth="1"/>
    <col min="13" max="13" width="12.140625" style="49" hidden="1" customWidth="1"/>
    <col min="14" max="14" width="13.140625" style="49" customWidth="1"/>
    <col min="15" max="15" width="10.5703125" style="48" customWidth="1"/>
    <col min="16" max="16" width="11.85546875" style="47" hidden="1" customWidth="1"/>
    <col min="17" max="17" width="8.5703125" style="50" hidden="1" customWidth="1"/>
    <col min="18" max="18" width="13.28515625" style="47" hidden="1" customWidth="1"/>
    <col min="19" max="19" width="12.28515625" style="51" hidden="1" customWidth="1"/>
    <col min="20" max="20" width="11.28515625" style="47" hidden="1" customWidth="1"/>
    <col min="21" max="21" width="9.42578125" style="49" hidden="1" customWidth="1"/>
    <col min="22" max="22" width="11.28515625" style="47" hidden="1" customWidth="1"/>
    <col min="23" max="23" width="8.7109375" style="49" hidden="1" customWidth="1"/>
    <col min="24" max="24" width="10.85546875" style="47" hidden="1" customWidth="1"/>
    <col min="25" max="26" width="0" style="47" hidden="1" customWidth="1"/>
    <col min="27" max="27" width="11.28515625" style="49" bestFit="1" customWidth="1"/>
    <col min="28" max="16384" width="8.85546875" style="49"/>
  </cols>
  <sheetData>
    <row r="1" spans="1:26" x14ac:dyDescent="0.2">
      <c r="A1" s="46"/>
      <c r="B1" s="46"/>
    </row>
    <row r="2" spans="1:26" x14ac:dyDescent="0.2">
      <c r="A2" s="46"/>
      <c r="B2" s="46"/>
    </row>
    <row r="3" spans="1:26" x14ac:dyDescent="0.2">
      <c r="A3" s="46"/>
      <c r="B3" s="46"/>
    </row>
    <row r="4" spans="1:26" ht="24" customHeight="1" x14ac:dyDescent="0.3">
      <c r="A4" s="46"/>
      <c r="B4" s="253" t="s">
        <v>332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P4" s="49"/>
    </row>
    <row r="5" spans="1:26" ht="13.5" thickBot="1" x14ac:dyDescent="0.25">
      <c r="A5" s="249"/>
      <c r="B5" s="249"/>
    </row>
    <row r="6" spans="1:26" ht="64.5" thickBot="1" x14ac:dyDescent="0.25">
      <c r="A6" s="56" t="s">
        <v>243</v>
      </c>
      <c r="B6" s="57" t="s">
        <v>149</v>
      </c>
      <c r="C6" s="58" t="s">
        <v>278</v>
      </c>
      <c r="D6" s="58" t="s">
        <v>244</v>
      </c>
      <c r="E6" s="58" t="s">
        <v>281</v>
      </c>
      <c r="F6" s="59" t="s">
        <v>282</v>
      </c>
      <c r="G6" s="58" t="s">
        <v>284</v>
      </c>
      <c r="H6" s="59" t="s">
        <v>289</v>
      </c>
      <c r="I6" s="58" t="s">
        <v>305</v>
      </c>
      <c r="J6" s="58" t="s">
        <v>301</v>
      </c>
      <c r="K6" s="58" t="s">
        <v>307</v>
      </c>
      <c r="L6" s="58" t="s">
        <v>309</v>
      </c>
      <c r="M6" s="58" t="s">
        <v>319</v>
      </c>
      <c r="N6" s="58" t="s">
        <v>328</v>
      </c>
      <c r="O6" s="60" t="s">
        <v>329</v>
      </c>
      <c r="P6" s="215" t="s">
        <v>306</v>
      </c>
      <c r="Q6" s="60" t="s">
        <v>315</v>
      </c>
    </row>
    <row r="7" spans="1:26" s="68" customFormat="1" ht="28.5" customHeight="1" thickBot="1" x14ac:dyDescent="0.25">
      <c r="A7" s="61"/>
      <c r="B7" s="62" t="s">
        <v>95</v>
      </c>
      <c r="C7" s="63">
        <f>SUM(C8,C39,C45,C47)</f>
        <v>28317833.140000001</v>
      </c>
      <c r="D7" s="63">
        <f>SUM(D8,D39,D45,D47)</f>
        <v>30434500</v>
      </c>
      <c r="E7" s="63">
        <f>SUM(E8,E39,E45,E47)</f>
        <v>30724266.57</v>
      </c>
      <c r="F7" s="64">
        <f t="shared" ref="F7:F24" si="0">E7/J7</f>
        <v>0.96596459990473049</v>
      </c>
      <c r="G7" s="63">
        <f>SUM(G8,G39,G45,G47)</f>
        <v>31424266.57</v>
      </c>
      <c r="H7" s="64">
        <f t="shared" ref="H7:H24" si="1">G7/J7</f>
        <v>0.98797245543458534</v>
      </c>
      <c r="I7" s="63">
        <f>SUM(I8,I39,I45,I47)</f>
        <v>26024407.620000005</v>
      </c>
      <c r="J7" s="63">
        <f>SUM(J8,J39,J45,J47)</f>
        <v>31806824.57</v>
      </c>
      <c r="K7" s="63">
        <f>SUM(K8,K39,K45,K47)</f>
        <v>28466712.829999998</v>
      </c>
      <c r="L7" s="63">
        <f t="shared" ref="L7:L38" si="2">K7/10*12</f>
        <v>34160055.395999998</v>
      </c>
      <c r="M7" s="63">
        <f>SUM(M8,M39,M45,M47)</f>
        <v>32362840.079999998</v>
      </c>
      <c r="N7" s="63">
        <f>SUM(N8,N39,N45,N47)</f>
        <v>32923214.639999989</v>
      </c>
      <c r="O7" s="65">
        <f t="shared" ref="O7" si="3">N7/E7</f>
        <v>1.0715704007120905</v>
      </c>
      <c r="P7" s="216">
        <f>SUM(P8,P39,P45,P47)</f>
        <v>34444500</v>
      </c>
      <c r="Q7" s="65">
        <f t="shared" ref="Q7:Q37" si="4">P7/N7</f>
        <v>1.0462070723237253</v>
      </c>
      <c r="R7" s="66"/>
      <c r="S7" s="67"/>
      <c r="T7" s="66">
        <v>-30056438.75</v>
      </c>
      <c r="V7" s="66"/>
      <c r="X7" s="66"/>
      <c r="Y7" s="66"/>
      <c r="Z7" s="66"/>
    </row>
    <row r="8" spans="1:26" s="52" customFormat="1" ht="13.5" thickBot="1" x14ac:dyDescent="0.25">
      <c r="A8" s="69" t="s">
        <v>250</v>
      </c>
      <c r="B8" s="70" t="s">
        <v>91</v>
      </c>
      <c r="C8" s="71">
        <f t="shared" ref="C8:M8" si="5">SUM(C9:C38)</f>
        <v>26156383.210000001</v>
      </c>
      <c r="D8" s="71">
        <f t="shared" si="5"/>
        <v>28984500</v>
      </c>
      <c r="E8" s="71">
        <f t="shared" si="5"/>
        <v>29066800</v>
      </c>
      <c r="F8" s="71">
        <f t="shared" si="5"/>
        <v>51.228495359794195</v>
      </c>
      <c r="G8" s="71">
        <f t="shared" si="5"/>
        <v>29666800</v>
      </c>
      <c r="H8" s="71">
        <f t="shared" si="5"/>
        <v>50.848138216937052</v>
      </c>
      <c r="I8" s="71">
        <f t="shared" si="5"/>
        <v>24121425.900000006</v>
      </c>
      <c r="J8" s="71">
        <f t="shared" si="5"/>
        <v>29439358</v>
      </c>
      <c r="K8" s="71">
        <f t="shared" si="5"/>
        <v>26536226.099999998</v>
      </c>
      <c r="L8" s="71">
        <f t="shared" si="5"/>
        <v>31843471.319999997</v>
      </c>
      <c r="M8" s="71">
        <f t="shared" si="5"/>
        <v>30230373.509999998</v>
      </c>
      <c r="N8" s="71">
        <f>SUM(N9:N38)</f>
        <v>30111335.829999991</v>
      </c>
      <c r="O8" s="229">
        <f t="shared" ref="O8:O24" si="6">N8/D8</f>
        <v>1.038877187117252</v>
      </c>
      <c r="P8" s="217">
        <f>SUM(P9:P38)</f>
        <v>32514500</v>
      </c>
      <c r="Q8" s="72">
        <f t="shared" si="4"/>
        <v>1.0798092845686948</v>
      </c>
      <c r="R8" s="54"/>
      <c r="S8" s="55"/>
      <c r="T8" s="54">
        <f>N8</f>
        <v>30111335.829999991</v>
      </c>
      <c r="V8" s="47">
        <v>3000</v>
      </c>
      <c r="X8" s="54"/>
      <c r="Y8" s="54"/>
      <c r="Z8" s="54"/>
    </row>
    <row r="9" spans="1:26" ht="12.6" customHeight="1" x14ac:dyDescent="0.2">
      <c r="A9" s="73">
        <v>1</v>
      </c>
      <c r="B9" s="74" t="s">
        <v>189</v>
      </c>
      <c r="C9" s="75">
        <v>5647562.6900000004</v>
      </c>
      <c r="D9" s="76">
        <v>6600000</v>
      </c>
      <c r="E9" s="76">
        <v>6000000</v>
      </c>
      <c r="F9" s="77">
        <f t="shared" si="0"/>
        <v>0.90909090909090906</v>
      </c>
      <c r="G9" s="78">
        <v>6000000</v>
      </c>
      <c r="H9" s="77">
        <f t="shared" si="1"/>
        <v>0.90909090909090906</v>
      </c>
      <c r="I9" s="79">
        <v>4831507.58</v>
      </c>
      <c r="J9" s="80">
        <v>6600000</v>
      </c>
      <c r="K9" s="79">
        <v>5551579.9000000004</v>
      </c>
      <c r="L9" s="79">
        <f t="shared" si="2"/>
        <v>6661895.8799999999</v>
      </c>
      <c r="M9" s="80">
        <v>6759990.8099999996</v>
      </c>
      <c r="N9" s="80">
        <v>6763064.8099999996</v>
      </c>
      <c r="O9" s="230">
        <f t="shared" si="6"/>
        <v>1.0247067893939392</v>
      </c>
      <c r="P9" s="218">
        <v>7500000</v>
      </c>
      <c r="Q9" s="81">
        <f t="shared" si="4"/>
        <v>1.1089646795799375</v>
      </c>
      <c r="R9" s="47">
        <v>4235523.22</v>
      </c>
      <c r="T9" s="47">
        <f>SUM(T7:T8)</f>
        <v>54897.079999990761</v>
      </c>
      <c r="V9" s="82">
        <v>5385378.7699999996</v>
      </c>
    </row>
    <row r="10" spans="1:26" x14ac:dyDescent="0.2">
      <c r="A10" s="83">
        <v>2</v>
      </c>
      <c r="B10" s="84" t="s">
        <v>82</v>
      </c>
      <c r="C10" s="85">
        <v>7547850.8499999996</v>
      </c>
      <c r="D10" s="86">
        <v>8000000</v>
      </c>
      <c r="E10" s="86">
        <v>8000000</v>
      </c>
      <c r="F10" s="77">
        <f t="shared" si="0"/>
        <v>0.91428571428571426</v>
      </c>
      <c r="G10" s="87">
        <v>8500000</v>
      </c>
      <c r="H10" s="77">
        <f t="shared" si="1"/>
        <v>0.97142857142857142</v>
      </c>
      <c r="I10" s="88">
        <v>8041139.4100000001</v>
      </c>
      <c r="J10" s="89">
        <v>8750000</v>
      </c>
      <c r="K10" s="90">
        <v>8626197.3300000001</v>
      </c>
      <c r="L10" s="89">
        <f t="shared" si="2"/>
        <v>10351436.796</v>
      </c>
      <c r="M10" s="89">
        <v>9300000</v>
      </c>
      <c r="N10" s="89">
        <v>8866421.7699999996</v>
      </c>
      <c r="O10" s="231">
        <f t="shared" si="6"/>
        <v>1.1083027212499998</v>
      </c>
      <c r="P10" s="219">
        <v>9300000</v>
      </c>
      <c r="Q10" s="81">
        <f t="shared" si="4"/>
        <v>1.0489011510220543</v>
      </c>
      <c r="R10" s="47">
        <v>595984.36</v>
      </c>
      <c r="V10" s="75">
        <v>1374612.04</v>
      </c>
    </row>
    <row r="11" spans="1:26" x14ac:dyDescent="0.2">
      <c r="A11" s="83">
        <v>3</v>
      </c>
      <c r="B11" s="84" t="s">
        <v>83</v>
      </c>
      <c r="C11" s="91">
        <v>2610849.9300000002</v>
      </c>
      <c r="D11" s="86">
        <v>3200000</v>
      </c>
      <c r="E11" s="86">
        <v>3000000</v>
      </c>
      <c r="F11" s="77">
        <f t="shared" si="0"/>
        <v>1</v>
      </c>
      <c r="G11" s="87">
        <v>3000000</v>
      </c>
      <c r="H11" s="77">
        <f t="shared" si="1"/>
        <v>1</v>
      </c>
      <c r="I11" s="88">
        <v>2302044.54</v>
      </c>
      <c r="J11" s="89">
        <v>3000000</v>
      </c>
      <c r="K11" s="92">
        <v>2562570.2599999998</v>
      </c>
      <c r="L11" s="89">
        <f t="shared" si="2"/>
        <v>3075084.3119999999</v>
      </c>
      <c r="M11" s="89">
        <v>3000000</v>
      </c>
      <c r="N11" s="89">
        <v>3087597.7</v>
      </c>
      <c r="O11" s="231">
        <f t="shared" si="6"/>
        <v>0.96487428125000008</v>
      </c>
      <c r="P11" s="219">
        <v>3200000</v>
      </c>
      <c r="Q11" s="81">
        <f t="shared" si="4"/>
        <v>1.0364044512664328</v>
      </c>
      <c r="R11" s="47">
        <f>SUM(R8:R10)</f>
        <v>4831507.58</v>
      </c>
      <c r="V11" s="93">
        <f>SUM(V8:V10)</f>
        <v>6762990.8099999996</v>
      </c>
    </row>
    <row r="12" spans="1:26" x14ac:dyDescent="0.2">
      <c r="A12" s="83">
        <v>4</v>
      </c>
      <c r="B12" s="84" t="s">
        <v>275</v>
      </c>
      <c r="C12" s="91">
        <v>326764.92</v>
      </c>
      <c r="D12" s="86">
        <v>320000</v>
      </c>
      <c r="E12" s="86">
        <v>320000</v>
      </c>
      <c r="F12" s="77">
        <f t="shared" si="0"/>
        <v>1</v>
      </c>
      <c r="G12" s="87">
        <v>320000</v>
      </c>
      <c r="H12" s="77">
        <f t="shared" si="1"/>
        <v>1</v>
      </c>
      <c r="I12" s="88">
        <v>265856.71999999997</v>
      </c>
      <c r="J12" s="89">
        <v>320000</v>
      </c>
      <c r="K12" s="92">
        <v>284512.2</v>
      </c>
      <c r="L12" s="89">
        <f t="shared" si="2"/>
        <v>341414.64</v>
      </c>
      <c r="M12" s="89">
        <v>340000</v>
      </c>
      <c r="N12" s="89">
        <v>336868.8</v>
      </c>
      <c r="O12" s="231">
        <f t="shared" si="6"/>
        <v>1.0527150000000001</v>
      </c>
      <c r="P12" s="219">
        <v>360000</v>
      </c>
      <c r="Q12" s="81">
        <f t="shared" si="4"/>
        <v>1.0686653082743194</v>
      </c>
      <c r="R12" s="47">
        <v>2096</v>
      </c>
      <c r="V12" s="47">
        <v>3696</v>
      </c>
    </row>
    <row r="13" spans="1:26" x14ac:dyDescent="0.2">
      <c r="A13" s="83">
        <v>5</v>
      </c>
      <c r="B13" s="84" t="s">
        <v>84</v>
      </c>
      <c r="C13" s="91">
        <v>12000</v>
      </c>
      <c r="D13" s="86">
        <v>20000</v>
      </c>
      <c r="E13" s="86">
        <v>20000</v>
      </c>
      <c r="F13" s="77">
        <f t="shared" si="0"/>
        <v>3.3898305084745761</v>
      </c>
      <c r="G13" s="87">
        <v>20000</v>
      </c>
      <c r="H13" s="77">
        <f t="shared" si="1"/>
        <v>3.3898305084745761</v>
      </c>
      <c r="I13" s="88">
        <v>5900</v>
      </c>
      <c r="J13" s="89">
        <v>5900</v>
      </c>
      <c r="K13" s="92">
        <v>8050</v>
      </c>
      <c r="L13" s="89">
        <f t="shared" si="2"/>
        <v>9660</v>
      </c>
      <c r="M13" s="89">
        <v>9660</v>
      </c>
      <c r="N13" s="89">
        <v>8050</v>
      </c>
      <c r="O13" s="231">
        <f t="shared" si="6"/>
        <v>0.40250000000000002</v>
      </c>
      <c r="P13" s="219">
        <v>10000</v>
      </c>
      <c r="Q13" s="81">
        <f t="shared" si="4"/>
        <v>1.2422360248447204</v>
      </c>
      <c r="R13" s="47">
        <v>3678866.8</v>
      </c>
      <c r="V13" s="47">
        <v>3997408.8</v>
      </c>
    </row>
    <row r="14" spans="1:26" x14ac:dyDescent="0.2">
      <c r="A14" s="83">
        <v>6</v>
      </c>
      <c r="B14" s="84" t="s">
        <v>85</v>
      </c>
      <c r="C14" s="91">
        <v>58066.68</v>
      </c>
      <c r="D14" s="86">
        <v>70000</v>
      </c>
      <c r="E14" s="86">
        <v>70000</v>
      </c>
      <c r="F14" s="77">
        <f t="shared" si="0"/>
        <v>1.044776119402985</v>
      </c>
      <c r="G14" s="87">
        <v>70000</v>
      </c>
      <c r="H14" s="77">
        <f t="shared" si="1"/>
        <v>1.044776119402985</v>
      </c>
      <c r="I14" s="88">
        <v>50442.63</v>
      </c>
      <c r="J14" s="89">
        <v>67000</v>
      </c>
      <c r="K14" s="92">
        <v>53956.63</v>
      </c>
      <c r="L14" s="89">
        <f t="shared" si="2"/>
        <v>64747.955999999991</v>
      </c>
      <c r="M14" s="89">
        <v>65000</v>
      </c>
      <c r="N14" s="89">
        <v>57909.74</v>
      </c>
      <c r="O14" s="231">
        <f t="shared" si="6"/>
        <v>0.82728199999999996</v>
      </c>
      <c r="P14" s="219">
        <v>70000</v>
      </c>
      <c r="Q14" s="81">
        <f t="shared" si="4"/>
        <v>1.2087776598548017</v>
      </c>
      <c r="R14" s="47">
        <v>604197.6</v>
      </c>
      <c r="T14" s="47">
        <v>1923107.32</v>
      </c>
      <c r="V14" s="47">
        <v>702905.6</v>
      </c>
      <c r="X14" s="89">
        <v>2313427.3199999998</v>
      </c>
    </row>
    <row r="15" spans="1:26" x14ac:dyDescent="0.2">
      <c r="A15" s="83">
        <v>7</v>
      </c>
      <c r="B15" s="84" t="s">
        <v>86</v>
      </c>
      <c r="C15" s="91">
        <v>331208.15999999997</v>
      </c>
      <c r="D15" s="86">
        <v>330000</v>
      </c>
      <c r="E15" s="86">
        <v>330000</v>
      </c>
      <c r="F15" s="77">
        <f t="shared" si="0"/>
        <v>1</v>
      </c>
      <c r="G15" s="87">
        <v>330000</v>
      </c>
      <c r="H15" s="77">
        <f t="shared" si="1"/>
        <v>1</v>
      </c>
      <c r="I15" s="88">
        <v>254969.12</v>
      </c>
      <c r="J15" s="89">
        <v>330000</v>
      </c>
      <c r="K15" s="92">
        <v>285020.79999999999</v>
      </c>
      <c r="L15" s="89">
        <f t="shared" si="2"/>
        <v>342024.95999999996</v>
      </c>
      <c r="M15" s="89">
        <v>330000</v>
      </c>
      <c r="N15" s="89">
        <v>342796.16</v>
      </c>
      <c r="O15" s="231">
        <f t="shared" si="6"/>
        <v>1.0387762424242424</v>
      </c>
      <c r="P15" s="219">
        <v>330000</v>
      </c>
      <c r="Q15" s="81">
        <f t="shared" si="4"/>
        <v>0.96267122712226427</v>
      </c>
      <c r="R15" s="47">
        <v>75663.600000000006</v>
      </c>
      <c r="T15" s="47">
        <v>55594.45</v>
      </c>
      <c r="V15" s="47">
        <v>83057.600000000006</v>
      </c>
      <c r="X15" s="47">
        <v>112587.33</v>
      </c>
    </row>
    <row r="16" spans="1:26" x14ac:dyDescent="0.2">
      <c r="A16" s="83">
        <v>8</v>
      </c>
      <c r="B16" s="84" t="s">
        <v>127</v>
      </c>
      <c r="C16" s="85">
        <v>1767398.48</v>
      </c>
      <c r="D16" s="86">
        <v>2200000</v>
      </c>
      <c r="E16" s="86">
        <v>2000000</v>
      </c>
      <c r="F16" s="77">
        <f t="shared" si="0"/>
        <v>0.83333333333333337</v>
      </c>
      <c r="G16" s="87">
        <v>2000000</v>
      </c>
      <c r="H16" s="77">
        <f t="shared" si="1"/>
        <v>0.83333333333333337</v>
      </c>
      <c r="I16" s="88">
        <v>1978701.77</v>
      </c>
      <c r="J16" s="89">
        <v>2400000</v>
      </c>
      <c r="K16" s="90">
        <v>2135991.0099999998</v>
      </c>
      <c r="L16" s="89">
        <f t="shared" si="2"/>
        <v>2563189.2119999994</v>
      </c>
      <c r="M16" s="89">
        <v>2400000</v>
      </c>
      <c r="N16" s="89">
        <v>2426014.65</v>
      </c>
      <c r="O16" s="231">
        <f t="shared" si="6"/>
        <v>1.1027339318181817</v>
      </c>
      <c r="P16" s="219">
        <v>2400000</v>
      </c>
      <c r="Q16" s="81">
        <f t="shared" si="4"/>
        <v>0.98927679599956253</v>
      </c>
      <c r="R16" s="47">
        <v>426474.96</v>
      </c>
      <c r="T16" s="47">
        <f>SUM(T14:T15)</f>
        <v>1978701.77</v>
      </c>
      <c r="V16" s="47">
        <v>457750.4</v>
      </c>
      <c r="X16" s="47">
        <f>SUM(X14:X15)</f>
        <v>2426014.65</v>
      </c>
    </row>
    <row r="17" spans="1:26" x14ac:dyDescent="0.2">
      <c r="A17" s="83">
        <v>9</v>
      </c>
      <c r="B17" s="84" t="s">
        <v>87</v>
      </c>
      <c r="C17" s="91">
        <v>246744.44</v>
      </c>
      <c r="D17" s="86">
        <v>250000</v>
      </c>
      <c r="E17" s="86">
        <v>250000</v>
      </c>
      <c r="F17" s="77">
        <f t="shared" si="0"/>
        <v>1.0080645161290323</v>
      </c>
      <c r="G17" s="87">
        <v>250000</v>
      </c>
      <c r="H17" s="77">
        <f t="shared" si="1"/>
        <v>1.0080645161290323</v>
      </c>
      <c r="I17" s="88">
        <v>247272.4</v>
      </c>
      <c r="J17" s="89">
        <v>248000</v>
      </c>
      <c r="K17" s="92">
        <v>247272.4</v>
      </c>
      <c r="L17" s="89">
        <f t="shared" si="2"/>
        <v>296726.88</v>
      </c>
      <c r="M17" s="89">
        <v>247272.4</v>
      </c>
      <c r="N17" s="89">
        <v>247272.4</v>
      </c>
      <c r="O17" s="231">
        <f t="shared" si="6"/>
        <v>0.98908960000000001</v>
      </c>
      <c r="P17" s="219">
        <v>248000</v>
      </c>
      <c r="Q17" s="81">
        <f t="shared" si="4"/>
        <v>1.0029425038944906</v>
      </c>
      <c r="R17" s="47">
        <v>2643644</v>
      </c>
      <c r="S17" s="51">
        <v>41472</v>
      </c>
      <c r="V17" s="47">
        <v>2933777.6</v>
      </c>
    </row>
    <row r="18" spans="1:26" x14ac:dyDescent="0.2">
      <c r="A18" s="83">
        <v>10</v>
      </c>
      <c r="B18" s="85" t="s">
        <v>276</v>
      </c>
      <c r="C18" s="85">
        <v>237704</v>
      </c>
      <c r="D18" s="86">
        <v>220000</v>
      </c>
      <c r="E18" s="86">
        <v>250000</v>
      </c>
      <c r="F18" s="77">
        <f t="shared" si="0"/>
        <v>1.0869565217391304</v>
      </c>
      <c r="G18" s="87">
        <v>250000</v>
      </c>
      <c r="H18" s="77">
        <f t="shared" si="1"/>
        <v>1.0869565217391304</v>
      </c>
      <c r="I18" s="88">
        <v>174916</v>
      </c>
      <c r="J18" s="89">
        <v>230000</v>
      </c>
      <c r="K18" s="90">
        <v>195780</v>
      </c>
      <c r="L18" s="89">
        <f t="shared" si="2"/>
        <v>234936</v>
      </c>
      <c r="M18" s="89">
        <v>230000</v>
      </c>
      <c r="N18" s="89">
        <v>239184</v>
      </c>
      <c r="O18" s="231">
        <f t="shared" si="6"/>
        <v>1.0871999999999999</v>
      </c>
      <c r="P18" s="219">
        <v>230000</v>
      </c>
      <c r="Q18" s="81">
        <f t="shared" si="4"/>
        <v>0.9616027827948358</v>
      </c>
      <c r="R18" s="47">
        <v>441269.69</v>
      </c>
      <c r="S18" s="51">
        <v>197712</v>
      </c>
      <c r="T18" s="47">
        <v>33628</v>
      </c>
      <c r="V18" s="47">
        <v>499697.69</v>
      </c>
    </row>
    <row r="19" spans="1:26" x14ac:dyDescent="0.2">
      <c r="A19" s="83">
        <v>11</v>
      </c>
      <c r="B19" s="84" t="s">
        <v>162</v>
      </c>
      <c r="C19" s="91">
        <v>221710</v>
      </c>
      <c r="D19" s="86">
        <v>250000</v>
      </c>
      <c r="E19" s="86">
        <v>250000</v>
      </c>
      <c r="F19" s="77">
        <f t="shared" si="0"/>
        <v>1</v>
      </c>
      <c r="G19" s="87">
        <v>250000</v>
      </c>
      <c r="H19" s="77">
        <f t="shared" si="1"/>
        <v>1</v>
      </c>
      <c r="I19" s="88">
        <v>220164</v>
      </c>
      <c r="J19" s="89">
        <v>250000</v>
      </c>
      <c r="K19" s="92">
        <v>248764</v>
      </c>
      <c r="L19" s="89">
        <f t="shared" si="2"/>
        <v>298516.80000000005</v>
      </c>
      <c r="M19" s="89">
        <v>270000</v>
      </c>
      <c r="N19" s="89">
        <v>266676</v>
      </c>
      <c r="O19" s="231">
        <f t="shared" si="6"/>
        <v>1.0667040000000001</v>
      </c>
      <c r="P19" s="219">
        <v>270000</v>
      </c>
      <c r="Q19" s="81">
        <f t="shared" si="4"/>
        <v>1.0124645637402692</v>
      </c>
      <c r="R19" s="47">
        <v>50136</v>
      </c>
      <c r="S19" s="94">
        <f>SUM(S17:S18)</f>
        <v>239184</v>
      </c>
      <c r="T19" s="47">
        <v>141288</v>
      </c>
      <c r="V19" s="47">
        <v>59288</v>
      </c>
    </row>
    <row r="20" spans="1:26" x14ac:dyDescent="0.2">
      <c r="A20" s="83">
        <v>12</v>
      </c>
      <c r="B20" s="84" t="s">
        <v>117</v>
      </c>
      <c r="C20" s="85">
        <v>676348.16</v>
      </c>
      <c r="D20" s="86">
        <v>150000</v>
      </c>
      <c r="E20" s="86">
        <v>650000</v>
      </c>
      <c r="F20" s="77">
        <f t="shared" si="0"/>
        <v>2.9545454545454546</v>
      </c>
      <c r="G20" s="87">
        <v>650000</v>
      </c>
      <c r="H20" s="77">
        <f t="shared" si="1"/>
        <v>2.9545454545454546</v>
      </c>
      <c r="I20" s="88">
        <v>160829.99</v>
      </c>
      <c r="J20" s="89">
        <v>220000</v>
      </c>
      <c r="K20" s="90">
        <v>170281.51</v>
      </c>
      <c r="L20" s="89">
        <f t="shared" si="2"/>
        <v>204337.81200000003</v>
      </c>
      <c r="M20" s="89">
        <v>200000</v>
      </c>
      <c r="N20" s="89">
        <v>219891.4</v>
      </c>
      <c r="O20" s="231">
        <f t="shared" si="6"/>
        <v>1.4659426666666666</v>
      </c>
      <c r="P20" s="219">
        <v>200000</v>
      </c>
      <c r="Q20" s="81">
        <f t="shared" si="4"/>
        <v>0.90953989105531186</v>
      </c>
      <c r="R20" s="47">
        <v>117550.76</v>
      </c>
      <c r="T20" s="47">
        <f>SUM(T18:T19)</f>
        <v>174916</v>
      </c>
      <c r="V20" s="47">
        <v>129340.08</v>
      </c>
    </row>
    <row r="21" spans="1:26" x14ac:dyDescent="0.2">
      <c r="A21" s="83">
        <v>13</v>
      </c>
      <c r="B21" s="84" t="s">
        <v>163</v>
      </c>
      <c r="C21" s="85">
        <v>708380.89</v>
      </c>
      <c r="D21" s="86">
        <v>700000</v>
      </c>
      <c r="E21" s="86">
        <v>800000</v>
      </c>
      <c r="F21" s="77">
        <f t="shared" si="0"/>
        <v>1</v>
      </c>
      <c r="G21" s="87">
        <v>850000</v>
      </c>
      <c r="H21" s="77">
        <f t="shared" si="1"/>
        <v>1.0625</v>
      </c>
      <c r="I21" s="85">
        <v>758609.26</v>
      </c>
      <c r="J21" s="89">
        <v>800000</v>
      </c>
      <c r="K21" s="90">
        <v>819007.61</v>
      </c>
      <c r="L21" s="89">
        <f t="shared" si="2"/>
        <v>982809.13199999998</v>
      </c>
      <c r="M21" s="89">
        <v>870000</v>
      </c>
      <c r="N21" s="89">
        <v>1025968.01</v>
      </c>
      <c r="O21" s="231">
        <f t="shared" si="6"/>
        <v>1.4656685857142857</v>
      </c>
      <c r="P21" s="219">
        <v>870000</v>
      </c>
      <c r="Q21" s="81">
        <f t="shared" si="4"/>
        <v>0.84797965581792356</v>
      </c>
      <c r="R21" s="47">
        <v>1240</v>
      </c>
      <c r="X21" s="47">
        <v>25.6</v>
      </c>
      <c r="Z21" s="47">
        <v>28980.7</v>
      </c>
    </row>
    <row r="22" spans="1:26" x14ac:dyDescent="0.2">
      <c r="A22" s="83">
        <v>14</v>
      </c>
      <c r="B22" s="84" t="s">
        <v>195</v>
      </c>
      <c r="C22" s="85">
        <v>186662</v>
      </c>
      <c r="D22" s="86">
        <v>300000</v>
      </c>
      <c r="E22" s="86">
        <v>250000</v>
      </c>
      <c r="F22" s="77">
        <f t="shared" si="0"/>
        <v>0.55555555555555558</v>
      </c>
      <c r="G22" s="87">
        <v>400000</v>
      </c>
      <c r="H22" s="77">
        <f t="shared" si="1"/>
        <v>0.88888888888888884</v>
      </c>
      <c r="I22" s="88">
        <v>410582</v>
      </c>
      <c r="J22" s="89">
        <v>450000</v>
      </c>
      <c r="K22" s="90">
        <v>453032</v>
      </c>
      <c r="L22" s="89">
        <f t="shared" si="2"/>
        <v>543638.39999999991</v>
      </c>
      <c r="M22" s="89">
        <v>500000</v>
      </c>
      <c r="N22" s="89">
        <v>469958</v>
      </c>
      <c r="O22" s="231">
        <f t="shared" si="6"/>
        <v>1.5665266666666666</v>
      </c>
      <c r="P22" s="219">
        <v>550000</v>
      </c>
      <c r="Q22" s="81">
        <f t="shared" si="4"/>
        <v>1.1703173475076496</v>
      </c>
      <c r="R22" s="47">
        <f>SUM(R12:R21)</f>
        <v>8041139.4099999992</v>
      </c>
      <c r="V22" s="95">
        <f>SUM(V12:V21)</f>
        <v>8866921.7699999996</v>
      </c>
      <c r="X22" s="47">
        <v>281.60000000000002</v>
      </c>
      <c r="Z22" s="47">
        <v>275640</v>
      </c>
    </row>
    <row r="23" spans="1:26" x14ac:dyDescent="0.2">
      <c r="A23" s="83">
        <v>15</v>
      </c>
      <c r="B23" s="84" t="s">
        <v>164</v>
      </c>
      <c r="C23" s="85">
        <v>313085.37</v>
      </c>
      <c r="D23" s="86">
        <v>320000</v>
      </c>
      <c r="E23" s="86">
        <v>320000</v>
      </c>
      <c r="F23" s="77">
        <f t="shared" si="0"/>
        <v>1</v>
      </c>
      <c r="G23" s="87">
        <v>320000</v>
      </c>
      <c r="H23" s="77">
        <f t="shared" si="1"/>
        <v>1</v>
      </c>
      <c r="I23" s="88">
        <v>245941.25</v>
      </c>
      <c r="J23" s="89">
        <v>320000</v>
      </c>
      <c r="K23" s="90">
        <v>272575.90000000002</v>
      </c>
      <c r="L23" s="89">
        <f t="shared" si="2"/>
        <v>327091.08000000007</v>
      </c>
      <c r="M23" s="89">
        <v>320000</v>
      </c>
      <c r="N23" s="89">
        <v>321189.09999999998</v>
      </c>
      <c r="O23" s="231">
        <f t="shared" si="6"/>
        <v>1.0037159375</v>
      </c>
      <c r="P23" s="219">
        <v>320000</v>
      </c>
      <c r="Q23" s="81">
        <f t="shared" si="4"/>
        <v>0.99629781957108765</v>
      </c>
      <c r="S23" s="51">
        <v>222618</v>
      </c>
      <c r="T23" s="47">
        <v>22672.25</v>
      </c>
      <c r="V23" s="47">
        <v>41472</v>
      </c>
      <c r="X23" s="47">
        <v>888048.01</v>
      </c>
      <c r="Z23" s="47">
        <v>16568.400000000001</v>
      </c>
    </row>
    <row r="24" spans="1:26" x14ac:dyDescent="0.2">
      <c r="A24" s="83">
        <v>16</v>
      </c>
      <c r="B24" s="84" t="s">
        <v>225</v>
      </c>
      <c r="C24" s="85">
        <v>31547.82</v>
      </c>
      <c r="D24" s="86">
        <v>100000</v>
      </c>
      <c r="E24" s="86">
        <v>100000</v>
      </c>
      <c r="F24" s="77">
        <f t="shared" si="0"/>
        <v>4</v>
      </c>
      <c r="G24" s="87">
        <v>100000</v>
      </c>
      <c r="H24" s="77">
        <f t="shared" si="1"/>
        <v>4</v>
      </c>
      <c r="I24" s="79">
        <v>15991</v>
      </c>
      <c r="J24" s="89">
        <v>25000</v>
      </c>
      <c r="K24" s="92">
        <v>15991</v>
      </c>
      <c r="L24" s="89">
        <f t="shared" si="2"/>
        <v>19189.199999999997</v>
      </c>
      <c r="M24" s="89">
        <v>20000</v>
      </c>
      <c r="N24" s="89">
        <v>15991</v>
      </c>
      <c r="O24" s="231">
        <f t="shared" si="6"/>
        <v>0.15991</v>
      </c>
      <c r="P24" s="219">
        <v>50000</v>
      </c>
      <c r="Q24" s="81">
        <f t="shared" si="4"/>
        <v>3.1267588018260271</v>
      </c>
      <c r="R24" s="47">
        <v>745100.86</v>
      </c>
      <c r="S24" s="51">
        <v>-219891.4</v>
      </c>
      <c r="T24" s="47">
        <v>210600</v>
      </c>
      <c r="V24" s="47">
        <v>197712</v>
      </c>
      <c r="X24" s="47">
        <v>4612</v>
      </c>
      <c r="Z24" s="47">
        <f>SUM(Z21:Z23)</f>
        <v>321189.10000000003</v>
      </c>
    </row>
    <row r="25" spans="1:26" x14ac:dyDescent="0.2">
      <c r="A25" s="83">
        <v>17</v>
      </c>
      <c r="B25" s="84" t="s">
        <v>300</v>
      </c>
      <c r="C25" s="85">
        <v>0</v>
      </c>
      <c r="D25" s="86">
        <v>0</v>
      </c>
      <c r="E25" s="86">
        <v>0</v>
      </c>
      <c r="F25" s="77">
        <v>0</v>
      </c>
      <c r="G25" s="87">
        <v>0</v>
      </c>
      <c r="H25" s="77">
        <v>0</v>
      </c>
      <c r="I25" s="79">
        <v>17220.259999999998</v>
      </c>
      <c r="J25" s="89">
        <v>20000</v>
      </c>
      <c r="K25" s="92">
        <v>21949.86</v>
      </c>
      <c r="L25" s="89">
        <f t="shared" si="2"/>
        <v>26339.831999999999</v>
      </c>
      <c r="M25" s="89">
        <v>25000</v>
      </c>
      <c r="N25" s="89">
        <v>24332.26</v>
      </c>
      <c r="O25" s="231">
        <v>0</v>
      </c>
      <c r="P25" s="219">
        <v>50000</v>
      </c>
      <c r="Q25" s="81">
        <f t="shared" si="4"/>
        <v>2.0548851606879097</v>
      </c>
      <c r="R25" s="47">
        <v>13508.4</v>
      </c>
      <c r="S25" s="51">
        <f>SUM(S23:S24)</f>
        <v>2726.6000000000058</v>
      </c>
      <c r="T25" s="47">
        <v>12669</v>
      </c>
      <c r="V25" s="47">
        <f>SUM(V23:V24)</f>
        <v>239184</v>
      </c>
      <c r="X25" s="47">
        <v>20928.400000000001</v>
      </c>
    </row>
    <row r="26" spans="1:26" x14ac:dyDescent="0.2">
      <c r="A26" s="83">
        <v>18</v>
      </c>
      <c r="B26" s="84" t="s">
        <v>167</v>
      </c>
      <c r="C26" s="91">
        <v>76265.2</v>
      </c>
      <c r="D26" s="86">
        <v>200000</v>
      </c>
      <c r="E26" s="86">
        <v>200000</v>
      </c>
      <c r="F26" s="77">
        <f t="shared" ref="F26:F37" si="7">E26/J26</f>
        <v>1.6666666666666667</v>
      </c>
      <c r="G26" s="87">
        <v>100000</v>
      </c>
      <c r="H26" s="77">
        <f t="shared" ref="H26:H37" si="8">G26/J26</f>
        <v>0.83333333333333337</v>
      </c>
      <c r="I26" s="88">
        <v>112532.4</v>
      </c>
      <c r="J26" s="89">
        <v>120000</v>
      </c>
      <c r="K26" s="92">
        <v>120157.2</v>
      </c>
      <c r="L26" s="89">
        <f t="shared" si="2"/>
        <v>144188.63999999998</v>
      </c>
      <c r="M26" s="89">
        <v>130000</v>
      </c>
      <c r="N26" s="89">
        <v>122662.39999999999</v>
      </c>
      <c r="O26" s="231">
        <f t="shared" ref="O26:O37" si="9">N26/D26</f>
        <v>0.61331199999999997</v>
      </c>
      <c r="P26" s="219">
        <v>150000</v>
      </c>
      <c r="Q26" s="81">
        <f t="shared" si="4"/>
        <v>1.2228686215172702</v>
      </c>
      <c r="R26" s="47">
        <f>SUM(R24:R25)</f>
        <v>758609.26</v>
      </c>
      <c r="T26" s="47">
        <f>SUM(T23:T25)</f>
        <v>245941.25</v>
      </c>
      <c r="V26" s="47">
        <v>28980.7</v>
      </c>
      <c r="X26" s="47">
        <v>108840</v>
      </c>
    </row>
    <row r="27" spans="1:26" x14ac:dyDescent="0.2">
      <c r="A27" s="83">
        <v>19</v>
      </c>
      <c r="B27" s="84" t="s">
        <v>227</v>
      </c>
      <c r="C27" s="85">
        <v>248.8</v>
      </c>
      <c r="D27" s="86">
        <v>1000</v>
      </c>
      <c r="E27" s="86">
        <v>1000</v>
      </c>
      <c r="F27" s="77">
        <f t="shared" si="7"/>
        <v>9.2592592592592595</v>
      </c>
      <c r="G27" s="87">
        <v>1000</v>
      </c>
      <c r="H27" s="77">
        <f t="shared" si="8"/>
        <v>9.2592592592592595</v>
      </c>
      <c r="I27" s="88">
        <v>107.2</v>
      </c>
      <c r="J27" s="89">
        <v>108</v>
      </c>
      <c r="K27" s="90">
        <v>107.2</v>
      </c>
      <c r="L27" s="89">
        <f t="shared" si="2"/>
        <v>128.64000000000001</v>
      </c>
      <c r="M27" s="89">
        <v>107.2</v>
      </c>
      <c r="N27" s="89">
        <v>307.2</v>
      </c>
      <c r="O27" s="231">
        <f t="shared" si="9"/>
        <v>0.30719999999999997</v>
      </c>
      <c r="P27" s="219">
        <v>500</v>
      </c>
      <c r="Q27" s="81">
        <f t="shared" si="4"/>
        <v>1.6276041666666667</v>
      </c>
      <c r="R27" s="47">
        <v>98190</v>
      </c>
      <c r="V27" s="47">
        <v>275640</v>
      </c>
      <c r="X27" s="47">
        <v>236018</v>
      </c>
    </row>
    <row r="28" spans="1:26" x14ac:dyDescent="0.2">
      <c r="A28" s="83">
        <v>20</v>
      </c>
      <c r="B28" s="84" t="s">
        <v>168</v>
      </c>
      <c r="C28" s="91">
        <v>250260</v>
      </c>
      <c r="D28" s="86">
        <v>250000</v>
      </c>
      <c r="E28" s="86">
        <v>327000</v>
      </c>
      <c r="F28" s="77">
        <f t="shared" si="7"/>
        <v>1.3080000000000001</v>
      </c>
      <c r="G28" s="87">
        <v>327000</v>
      </c>
      <c r="H28" s="77">
        <f t="shared" si="8"/>
        <v>1.3080000000000001</v>
      </c>
      <c r="I28" s="88">
        <v>156884</v>
      </c>
      <c r="J28" s="89">
        <v>250000</v>
      </c>
      <c r="K28" s="92">
        <v>203848</v>
      </c>
      <c r="L28" s="89">
        <f t="shared" si="2"/>
        <v>244617.59999999998</v>
      </c>
      <c r="M28" s="89">
        <v>250000</v>
      </c>
      <c r="N28" s="89">
        <v>237856</v>
      </c>
      <c r="O28" s="231">
        <f t="shared" si="9"/>
        <v>0.95142400000000005</v>
      </c>
      <c r="P28" s="219">
        <v>360000</v>
      </c>
      <c r="Q28" s="81">
        <f t="shared" si="4"/>
        <v>1.5135207856854567</v>
      </c>
      <c r="R28" s="47">
        <v>197222</v>
      </c>
      <c r="T28" s="47">
        <v>17.600000000000001</v>
      </c>
      <c r="V28" s="47">
        <v>16568.400000000001</v>
      </c>
      <c r="X28" s="47">
        <v>125100</v>
      </c>
    </row>
    <row r="29" spans="1:26" x14ac:dyDescent="0.2">
      <c r="A29" s="83">
        <v>21</v>
      </c>
      <c r="B29" s="84" t="s">
        <v>150</v>
      </c>
      <c r="C29" s="91">
        <v>1279981.01</v>
      </c>
      <c r="D29" s="86">
        <v>1320000</v>
      </c>
      <c r="E29" s="86">
        <v>1560000</v>
      </c>
      <c r="F29" s="77">
        <f t="shared" si="7"/>
        <v>0.94545454545454544</v>
      </c>
      <c r="G29" s="87">
        <v>1560000</v>
      </c>
      <c r="H29" s="77">
        <f t="shared" si="8"/>
        <v>0.94545454545454544</v>
      </c>
      <c r="I29" s="88">
        <v>1413912.17</v>
      </c>
      <c r="J29" s="89">
        <v>1650000</v>
      </c>
      <c r="K29" s="92">
        <v>1574940.97</v>
      </c>
      <c r="L29" s="89">
        <f t="shared" si="2"/>
        <v>1889929.1640000001</v>
      </c>
      <c r="M29" s="89">
        <v>1650000</v>
      </c>
      <c r="N29" s="89">
        <v>1678332.97</v>
      </c>
      <c r="O29" s="231">
        <f t="shared" si="9"/>
        <v>1.2714643712121212</v>
      </c>
      <c r="P29" s="219">
        <v>2000000</v>
      </c>
      <c r="Q29" s="81">
        <f t="shared" si="4"/>
        <v>1.191658649236927</v>
      </c>
      <c r="R29" s="47">
        <v>115170</v>
      </c>
      <c r="T29" s="47">
        <v>89.6</v>
      </c>
      <c r="V29" s="47">
        <f>SUM(V26:V28)</f>
        <v>321189.10000000003</v>
      </c>
      <c r="X29" s="47">
        <f>SUM(X21:X28)</f>
        <v>1383853.6099999999</v>
      </c>
    </row>
    <row r="30" spans="1:26" x14ac:dyDescent="0.2">
      <c r="A30" s="83">
        <v>22</v>
      </c>
      <c r="B30" s="84" t="s">
        <v>151</v>
      </c>
      <c r="C30" s="91">
        <v>991849.49</v>
      </c>
      <c r="D30" s="86">
        <v>1000000</v>
      </c>
      <c r="E30" s="86">
        <v>1235000</v>
      </c>
      <c r="F30" s="77">
        <f t="shared" si="7"/>
        <v>1.7642857142857142</v>
      </c>
      <c r="G30" s="87">
        <v>1235000</v>
      </c>
      <c r="H30" s="77">
        <f t="shared" si="8"/>
        <v>1.7642857142857142</v>
      </c>
      <c r="I30" s="88">
        <v>528079.6</v>
      </c>
      <c r="J30" s="89">
        <v>700000</v>
      </c>
      <c r="K30" s="92">
        <v>578778.4</v>
      </c>
      <c r="L30" s="89">
        <f t="shared" si="2"/>
        <v>694534.08000000007</v>
      </c>
      <c r="M30" s="89">
        <v>650000</v>
      </c>
      <c r="N30" s="89">
        <v>680749.4</v>
      </c>
      <c r="O30" s="231">
        <f t="shared" si="9"/>
        <v>0.68074940000000006</v>
      </c>
      <c r="P30" s="219">
        <v>440000</v>
      </c>
      <c r="Q30" s="81">
        <f t="shared" si="4"/>
        <v>0.64634651165318691</v>
      </c>
      <c r="R30" s="47">
        <f>SUM(R27:R29)</f>
        <v>410582</v>
      </c>
      <c r="T30" s="47">
        <f>SUM(T28:T29)</f>
        <v>107.19999999999999</v>
      </c>
    </row>
    <row r="31" spans="1:26" x14ac:dyDescent="0.2">
      <c r="A31" s="83">
        <v>23</v>
      </c>
      <c r="B31" s="84" t="s">
        <v>152</v>
      </c>
      <c r="C31" s="91">
        <v>892175.04</v>
      </c>
      <c r="D31" s="86">
        <v>890000</v>
      </c>
      <c r="E31" s="86">
        <v>960000</v>
      </c>
      <c r="F31" s="77">
        <f t="shared" si="7"/>
        <v>1.0434782608695652</v>
      </c>
      <c r="G31" s="87">
        <v>960000</v>
      </c>
      <c r="H31" s="77">
        <f t="shared" si="8"/>
        <v>1.0434782608695652</v>
      </c>
      <c r="I31" s="88">
        <v>775353.68</v>
      </c>
      <c r="J31" s="89">
        <v>920000</v>
      </c>
      <c r="K31" s="92">
        <v>859223</v>
      </c>
      <c r="L31" s="89">
        <f t="shared" si="2"/>
        <v>1031067.6000000001</v>
      </c>
      <c r="M31" s="89">
        <v>920000</v>
      </c>
      <c r="N31" s="89">
        <v>989341.24</v>
      </c>
      <c r="O31" s="231">
        <f t="shared" si="9"/>
        <v>1.1116193707865167</v>
      </c>
      <c r="P31" s="219">
        <v>1300000</v>
      </c>
      <c r="Q31" s="81">
        <f t="shared" si="4"/>
        <v>1.3140056710867527</v>
      </c>
    </row>
    <row r="32" spans="1:26" x14ac:dyDescent="0.2">
      <c r="A32" s="83">
        <v>24</v>
      </c>
      <c r="B32" s="84" t="s">
        <v>277</v>
      </c>
      <c r="C32" s="91">
        <v>604355.96</v>
      </c>
      <c r="D32" s="86">
        <v>600000</v>
      </c>
      <c r="E32" s="86">
        <v>800000</v>
      </c>
      <c r="F32" s="77">
        <f t="shared" si="7"/>
        <v>1.3333333333333333</v>
      </c>
      <c r="G32" s="87">
        <v>800000</v>
      </c>
      <c r="H32" s="77">
        <f t="shared" si="8"/>
        <v>1.3333333333333333</v>
      </c>
      <c r="I32" s="88">
        <v>457432.2</v>
      </c>
      <c r="J32" s="89">
        <v>600000</v>
      </c>
      <c r="K32" s="92">
        <v>501532.2</v>
      </c>
      <c r="L32" s="89">
        <f t="shared" si="2"/>
        <v>601838.64</v>
      </c>
      <c r="M32" s="89">
        <v>600000</v>
      </c>
      <c r="N32" s="89">
        <v>564432.19999999995</v>
      </c>
      <c r="O32" s="231">
        <f t="shared" si="9"/>
        <v>0.94072033333333327</v>
      </c>
      <c r="P32" s="219">
        <v>680000</v>
      </c>
      <c r="Q32" s="81">
        <f t="shared" si="4"/>
        <v>1.2047505439980215</v>
      </c>
      <c r="R32" s="47">
        <v>108440</v>
      </c>
      <c r="S32" s="51">
        <v>9860</v>
      </c>
      <c r="V32" s="47">
        <f>SUM(N21:N22)</f>
        <v>1495926.01</v>
      </c>
      <c r="X32" s="47">
        <v>29943984.75</v>
      </c>
      <c r="Z32" s="47">
        <v>197712</v>
      </c>
    </row>
    <row r="33" spans="1:26" x14ac:dyDescent="0.2">
      <c r="A33" s="83">
        <v>25</v>
      </c>
      <c r="B33" s="84" t="s">
        <v>153</v>
      </c>
      <c r="C33" s="85">
        <v>326757.43</v>
      </c>
      <c r="D33" s="86">
        <v>680000</v>
      </c>
      <c r="E33" s="86">
        <v>360000</v>
      </c>
      <c r="F33" s="77">
        <f t="shared" si="7"/>
        <v>7.2</v>
      </c>
      <c r="G33" s="87">
        <v>360000</v>
      </c>
      <c r="H33" s="77">
        <f t="shared" si="8"/>
        <v>7.2</v>
      </c>
      <c r="I33" s="88">
        <v>9860</v>
      </c>
      <c r="J33" s="89">
        <v>50000</v>
      </c>
      <c r="K33" s="92">
        <v>9860</v>
      </c>
      <c r="L33" s="89">
        <f t="shared" si="2"/>
        <v>11832</v>
      </c>
      <c r="M33" s="89">
        <v>20000</v>
      </c>
      <c r="N33" s="89">
        <v>12416.44</v>
      </c>
      <c r="O33" s="231">
        <f t="shared" si="9"/>
        <v>1.8259470588235294E-2</v>
      </c>
      <c r="P33" s="219">
        <v>300000</v>
      </c>
      <c r="Q33" s="81">
        <f t="shared" si="4"/>
        <v>24.161514894768548</v>
      </c>
      <c r="R33" s="47">
        <v>236018</v>
      </c>
      <c r="S33" s="51">
        <v>2556.44</v>
      </c>
      <c r="T33" s="47">
        <v>2313427.3199999998</v>
      </c>
      <c r="V33" s="96"/>
      <c r="X33" s="47">
        <f>X32-N8</f>
        <v>-167351.07999999076</v>
      </c>
      <c r="Z33" s="47">
        <v>41472</v>
      </c>
    </row>
    <row r="34" spans="1:26" x14ac:dyDescent="0.2">
      <c r="A34" s="83">
        <v>26</v>
      </c>
      <c r="B34" s="84" t="s">
        <v>165</v>
      </c>
      <c r="C34" s="91">
        <v>67596</v>
      </c>
      <c r="D34" s="86">
        <v>67500</v>
      </c>
      <c r="E34" s="86">
        <v>67800</v>
      </c>
      <c r="F34" s="77">
        <f t="shared" si="7"/>
        <v>1.1299999999999999</v>
      </c>
      <c r="G34" s="87">
        <v>67800</v>
      </c>
      <c r="H34" s="77">
        <f t="shared" si="8"/>
        <v>1.1299999999999999</v>
      </c>
      <c r="I34" s="88">
        <v>36590</v>
      </c>
      <c r="J34" s="89">
        <v>60000</v>
      </c>
      <c r="K34" s="92">
        <v>39450</v>
      </c>
      <c r="L34" s="89">
        <f t="shared" si="2"/>
        <v>47340</v>
      </c>
      <c r="M34" s="89">
        <v>60000</v>
      </c>
      <c r="N34" s="89">
        <v>65294</v>
      </c>
      <c r="O34" s="231">
        <f t="shared" si="9"/>
        <v>0.96731851851851847</v>
      </c>
      <c r="P34" s="219">
        <v>96000</v>
      </c>
      <c r="Q34" s="81">
        <f t="shared" si="4"/>
        <v>1.4702729194106656</v>
      </c>
      <c r="R34" s="47">
        <v>125100</v>
      </c>
      <c r="S34" s="51">
        <f>SUM(S32:S33)</f>
        <v>12416.44</v>
      </c>
      <c r="T34" s="47">
        <v>112587.33</v>
      </c>
      <c r="V34" s="47">
        <v>2556.44</v>
      </c>
      <c r="X34" s="47">
        <v>607.20000000000005</v>
      </c>
      <c r="Z34" s="47">
        <f>SUM(Z32:Z33)</f>
        <v>239184</v>
      </c>
    </row>
    <row r="35" spans="1:26" x14ac:dyDescent="0.2">
      <c r="A35" s="83">
        <v>27</v>
      </c>
      <c r="B35" s="84" t="s">
        <v>166</v>
      </c>
      <c r="C35" s="91">
        <v>139848</v>
      </c>
      <c r="D35" s="86">
        <v>240000</v>
      </c>
      <c r="E35" s="86">
        <v>240000</v>
      </c>
      <c r="F35" s="77">
        <f t="shared" si="7"/>
        <v>1</v>
      </c>
      <c r="G35" s="87">
        <v>240000</v>
      </c>
      <c r="H35" s="77">
        <f t="shared" si="8"/>
        <v>1</v>
      </c>
      <c r="I35" s="88">
        <v>0</v>
      </c>
      <c r="J35" s="89">
        <v>240000</v>
      </c>
      <c r="K35" s="85">
        <v>0</v>
      </c>
      <c r="L35" s="89">
        <f t="shared" si="2"/>
        <v>0</v>
      </c>
      <c r="M35" s="89">
        <v>240000</v>
      </c>
      <c r="N35" s="89">
        <v>239920</v>
      </c>
      <c r="O35" s="231">
        <f t="shared" si="9"/>
        <v>0.9996666666666667</v>
      </c>
      <c r="P35" s="219">
        <v>320000</v>
      </c>
      <c r="Q35" s="81">
        <f t="shared" si="4"/>
        <v>1.3337779259753251</v>
      </c>
      <c r="R35" s="95">
        <f>SUM(R32:R34)</f>
        <v>469558</v>
      </c>
      <c r="T35" s="95">
        <f>SUM(T33:T34)</f>
        <v>2426014.65</v>
      </c>
      <c r="V35" s="47">
        <v>9860</v>
      </c>
      <c r="X35" s="47">
        <f>SUM(N16,X33)</f>
        <v>2258663.5700000091</v>
      </c>
    </row>
    <row r="36" spans="1:26" x14ac:dyDescent="0.2">
      <c r="A36" s="83">
        <v>28</v>
      </c>
      <c r="B36" s="84" t="s">
        <v>154</v>
      </c>
      <c r="C36" s="91">
        <v>561167.51</v>
      </c>
      <c r="D36" s="87">
        <v>670000</v>
      </c>
      <c r="E36" s="87">
        <v>670000</v>
      </c>
      <c r="F36" s="77">
        <f t="shared" si="7"/>
        <v>0.88157894736842102</v>
      </c>
      <c r="G36" s="87">
        <v>670000</v>
      </c>
      <c r="H36" s="77">
        <f t="shared" si="8"/>
        <v>0.88157894736842102</v>
      </c>
      <c r="I36" s="88">
        <v>596798</v>
      </c>
      <c r="J36" s="89">
        <v>760000</v>
      </c>
      <c r="K36" s="92">
        <v>639998</v>
      </c>
      <c r="L36" s="89">
        <f t="shared" si="2"/>
        <v>767997.60000000009</v>
      </c>
      <c r="M36" s="89">
        <v>760000</v>
      </c>
      <c r="N36" s="89">
        <v>728598</v>
      </c>
      <c r="O36" s="231">
        <f t="shared" si="9"/>
        <v>1.0874597014925373</v>
      </c>
      <c r="P36" s="219">
        <v>830000</v>
      </c>
      <c r="Q36" s="81">
        <f t="shared" si="4"/>
        <v>1.1391741399235245</v>
      </c>
      <c r="R36" s="49"/>
      <c r="V36" s="47">
        <f>SUM(V34:V35)</f>
        <v>12416.44</v>
      </c>
    </row>
    <row r="37" spans="1:26" x14ac:dyDescent="0.2">
      <c r="A37" s="83">
        <v>29</v>
      </c>
      <c r="B37" s="84" t="s">
        <v>295</v>
      </c>
      <c r="C37" s="91">
        <v>41994.38</v>
      </c>
      <c r="D37" s="86">
        <v>36000</v>
      </c>
      <c r="E37" s="86">
        <v>36000</v>
      </c>
      <c r="F37" s="77">
        <f t="shared" si="7"/>
        <v>1</v>
      </c>
      <c r="G37" s="87">
        <v>36000</v>
      </c>
      <c r="H37" s="77">
        <f t="shared" si="8"/>
        <v>1</v>
      </c>
      <c r="I37" s="88">
        <v>34445.620000000003</v>
      </c>
      <c r="J37" s="89">
        <v>36000</v>
      </c>
      <c r="K37" s="97">
        <v>38455.620000000003</v>
      </c>
      <c r="L37" s="89">
        <f t="shared" si="2"/>
        <v>46146.744000000006</v>
      </c>
      <c r="M37" s="89">
        <v>46000</v>
      </c>
      <c r="N37" s="89">
        <v>54897.08</v>
      </c>
      <c r="O37" s="231">
        <f t="shared" si="9"/>
        <v>1.5249188888888889</v>
      </c>
      <c r="P37" s="219">
        <v>80000</v>
      </c>
      <c r="Q37" s="81">
        <f t="shared" si="4"/>
        <v>1.4572724086599869</v>
      </c>
      <c r="R37" s="49"/>
      <c r="T37" s="47">
        <v>197712</v>
      </c>
      <c r="Z37" s="47">
        <v>16781</v>
      </c>
    </row>
    <row r="38" spans="1:26" ht="13.5" thickBot="1" x14ac:dyDescent="0.25">
      <c r="A38" s="83">
        <v>30</v>
      </c>
      <c r="B38" s="98" t="s">
        <v>197</v>
      </c>
      <c r="C38" s="99">
        <v>0</v>
      </c>
      <c r="D38" s="99">
        <v>0</v>
      </c>
      <c r="E38" s="99">
        <v>0</v>
      </c>
      <c r="F38" s="100">
        <v>0</v>
      </c>
      <c r="G38" s="99">
        <v>0</v>
      </c>
      <c r="H38" s="100">
        <v>0</v>
      </c>
      <c r="I38" s="75">
        <v>17343.099999999999</v>
      </c>
      <c r="J38" s="89">
        <v>17350</v>
      </c>
      <c r="K38" s="101">
        <v>17343.099999999999</v>
      </c>
      <c r="L38" s="102">
        <f t="shared" si="2"/>
        <v>20811.72</v>
      </c>
      <c r="M38" s="89">
        <v>17343.099999999999</v>
      </c>
      <c r="N38" s="89">
        <v>17343.099999999999</v>
      </c>
      <c r="O38" s="232">
        <v>0</v>
      </c>
      <c r="P38" s="220">
        <v>0</v>
      </c>
      <c r="Q38" s="103">
        <v>0</v>
      </c>
      <c r="T38" s="47">
        <v>41472</v>
      </c>
      <c r="V38" s="47">
        <v>28980.7</v>
      </c>
      <c r="X38" s="47">
        <v>281.60000000000002</v>
      </c>
      <c r="Z38" s="47">
        <v>155314</v>
      </c>
    </row>
    <row r="39" spans="1:26" s="52" customFormat="1" ht="13.5" thickBot="1" x14ac:dyDescent="0.25">
      <c r="A39" s="104" t="s">
        <v>251</v>
      </c>
      <c r="B39" s="105" t="s">
        <v>218</v>
      </c>
      <c r="C39" s="106">
        <f t="shared" ref="C39:D39" si="10">SUM(C40:C42)</f>
        <v>754907.04999999993</v>
      </c>
      <c r="D39" s="106">
        <f t="shared" si="10"/>
        <v>650000</v>
      </c>
      <c r="E39" s="106">
        <f t="shared" ref="E39:G39" si="11">SUM(E40:E42)</f>
        <v>857466.57</v>
      </c>
      <c r="F39" s="107">
        <f>E39/J39</f>
        <v>0.71013690258936113</v>
      </c>
      <c r="G39" s="106">
        <f t="shared" si="11"/>
        <v>857466.57</v>
      </c>
      <c r="H39" s="107">
        <f>G39/J39</f>
        <v>0.71013690258936113</v>
      </c>
      <c r="I39" s="106">
        <f t="shared" ref="I39:P39" si="12">SUM(I40:I42)</f>
        <v>1185423.74</v>
      </c>
      <c r="J39" s="106">
        <f t="shared" ref="J39" si="13">SUM(J40:J42)</f>
        <v>1207466.5699999998</v>
      </c>
      <c r="K39" s="106">
        <f t="shared" si="12"/>
        <v>1185423.74</v>
      </c>
      <c r="L39" s="106">
        <f t="shared" si="12"/>
        <v>1422508.4879999999</v>
      </c>
      <c r="M39" s="106">
        <f t="shared" ref="M39" si="14">SUM(M40:M42)</f>
        <v>1207466.5699999998</v>
      </c>
      <c r="N39" s="106">
        <f t="shared" si="12"/>
        <v>980176.46</v>
      </c>
      <c r="O39" s="233">
        <f>N39/D39</f>
        <v>1.5079637846153846</v>
      </c>
      <c r="P39" s="221">
        <f t="shared" si="12"/>
        <v>1100000</v>
      </c>
      <c r="Q39" s="108">
        <f>P39/N39</f>
        <v>1.1222469064396834</v>
      </c>
      <c r="R39" s="54">
        <v>24046.18</v>
      </c>
      <c r="S39" s="109"/>
      <c r="T39" s="54">
        <f>SUM(T37:T38)</f>
        <v>239184</v>
      </c>
      <c r="V39" s="54">
        <v>275640</v>
      </c>
      <c r="X39" s="54">
        <v>25.6</v>
      </c>
      <c r="Y39" s="54"/>
      <c r="Z39" s="54">
        <v>103597.75999999999</v>
      </c>
    </row>
    <row r="40" spans="1:26" x14ac:dyDescent="0.2">
      <c r="A40" s="73">
        <v>1</v>
      </c>
      <c r="B40" s="110" t="s">
        <v>204</v>
      </c>
      <c r="C40" s="80">
        <v>0</v>
      </c>
      <c r="D40" s="80">
        <v>0</v>
      </c>
      <c r="E40" s="80">
        <v>0</v>
      </c>
      <c r="F40" s="111">
        <v>0</v>
      </c>
      <c r="G40" s="80">
        <v>0</v>
      </c>
      <c r="H40" s="111">
        <v>0</v>
      </c>
      <c r="I40" s="80">
        <v>0</v>
      </c>
      <c r="J40" s="80"/>
      <c r="K40" s="80">
        <v>0</v>
      </c>
      <c r="L40" s="80">
        <f>K40/10*12</f>
        <v>0</v>
      </c>
      <c r="M40" s="80">
        <v>0</v>
      </c>
      <c r="N40" s="80">
        <v>0</v>
      </c>
      <c r="O40" s="230">
        <v>0</v>
      </c>
      <c r="P40" s="222">
        <v>0</v>
      </c>
      <c r="Q40" s="81">
        <v>0</v>
      </c>
      <c r="R40" s="47">
        <v>20632.5</v>
      </c>
      <c r="S40" s="109"/>
      <c r="V40" s="47">
        <v>16568.400000000001</v>
      </c>
      <c r="X40" s="47">
        <f>SUM(X38:X39)</f>
        <v>307.20000000000005</v>
      </c>
      <c r="Z40" s="47">
        <f>SUM(Z37:Z39)</f>
        <v>275692.76</v>
      </c>
    </row>
    <row r="41" spans="1:26" x14ac:dyDescent="0.2">
      <c r="A41" s="83">
        <v>2</v>
      </c>
      <c r="B41" s="84" t="s">
        <v>279</v>
      </c>
      <c r="C41" s="91">
        <v>673221.84</v>
      </c>
      <c r="D41" s="89">
        <v>600000</v>
      </c>
      <c r="E41" s="89">
        <v>807466.57</v>
      </c>
      <c r="F41" s="112">
        <f>E41/J41</f>
        <v>1</v>
      </c>
      <c r="G41" s="89">
        <v>807466.57</v>
      </c>
      <c r="H41" s="112">
        <f>G41/J41</f>
        <v>1</v>
      </c>
      <c r="I41" s="89">
        <v>807466.57</v>
      </c>
      <c r="J41" s="89">
        <v>807466.57</v>
      </c>
      <c r="K41" s="101">
        <v>807466.57</v>
      </c>
      <c r="L41" s="89">
        <f>K41/10*12</f>
        <v>968959.88399999985</v>
      </c>
      <c r="M41" s="89">
        <v>807466.57</v>
      </c>
      <c r="N41" s="89">
        <v>807466.57</v>
      </c>
      <c r="O41" s="231">
        <f t="shared" ref="O41:O53" si="15">N41/D41</f>
        <v>1.3457776166666666</v>
      </c>
      <c r="P41" s="223">
        <v>900000</v>
      </c>
      <c r="Q41" s="81">
        <f t="shared" ref="Q41:Q48" si="16">P41/N41</f>
        <v>1.1145972272263853</v>
      </c>
      <c r="R41" s="47">
        <v>970.27</v>
      </c>
      <c r="S41" s="109">
        <v>781</v>
      </c>
      <c r="T41" s="47">
        <v>25.6</v>
      </c>
      <c r="V41" s="95">
        <f>SUM(V38:V40)</f>
        <v>321189.10000000003</v>
      </c>
    </row>
    <row r="42" spans="1:26" ht="13.5" thickBot="1" x14ac:dyDescent="0.25">
      <c r="A42" s="113">
        <v>3</v>
      </c>
      <c r="B42" s="98" t="s">
        <v>299</v>
      </c>
      <c r="C42" s="114">
        <v>81685.210000000006</v>
      </c>
      <c r="D42" s="102">
        <v>50000</v>
      </c>
      <c r="E42" s="102">
        <v>50000</v>
      </c>
      <c r="F42" s="115">
        <v>0</v>
      </c>
      <c r="G42" s="102">
        <v>50000</v>
      </c>
      <c r="H42" s="115">
        <v>0</v>
      </c>
      <c r="I42" s="102">
        <v>377957.17</v>
      </c>
      <c r="J42" s="102">
        <v>400000</v>
      </c>
      <c r="K42" s="101">
        <v>377957.17</v>
      </c>
      <c r="L42" s="102">
        <f>K42/10*12</f>
        <v>453548.60399999993</v>
      </c>
      <c r="M42" s="102">
        <v>400000</v>
      </c>
      <c r="N42" s="102">
        <v>172709.89</v>
      </c>
      <c r="O42" s="232">
        <f t="shared" si="15"/>
        <v>3.4541978000000002</v>
      </c>
      <c r="P42" s="224">
        <v>200000</v>
      </c>
      <c r="Q42" s="103">
        <f t="shared" si="16"/>
        <v>1.1580112754399878</v>
      </c>
      <c r="R42" s="47">
        <f>SUM(R39:R41)</f>
        <v>45648.95</v>
      </c>
      <c r="S42" s="109">
        <v>789</v>
      </c>
      <c r="T42" s="47">
        <v>281.60000000000002</v>
      </c>
      <c r="X42" s="47">
        <v>308.02999999999997</v>
      </c>
      <c r="Z42" s="47">
        <v>33829.5</v>
      </c>
    </row>
    <row r="43" spans="1:26" ht="13.5" hidden="1" thickBot="1" x14ac:dyDescent="0.25">
      <c r="A43" s="116"/>
      <c r="B43" s="117"/>
      <c r="C43" s="79"/>
      <c r="D43" s="79"/>
      <c r="E43" s="79"/>
      <c r="F43" s="77" t="e">
        <f t="shared" ref="F43:F53" si="17">E43/J43</f>
        <v>#DIV/0!</v>
      </c>
      <c r="G43" s="79"/>
      <c r="H43" s="77" t="e">
        <f t="shared" ref="H43:H53" si="18">G43/J43</f>
        <v>#DIV/0!</v>
      </c>
      <c r="I43" s="79"/>
      <c r="J43" s="79"/>
      <c r="K43" s="118"/>
      <c r="L43" s="118">
        <f>K43/10*12</f>
        <v>0</v>
      </c>
      <c r="M43" s="79"/>
      <c r="N43" s="79"/>
      <c r="O43" s="234" t="e">
        <f t="shared" si="15"/>
        <v>#DIV/0!</v>
      </c>
      <c r="P43" s="225"/>
      <c r="Q43" s="81" t="e">
        <f t="shared" si="16"/>
        <v>#DIV/0!</v>
      </c>
      <c r="S43" s="109"/>
    </row>
    <row r="44" spans="1:26" ht="13.5" hidden="1" thickBot="1" x14ac:dyDescent="0.25">
      <c r="A44" s="119"/>
      <c r="B44" s="120"/>
      <c r="C44" s="118"/>
      <c r="D44" s="118"/>
      <c r="E44" s="118"/>
      <c r="F44" s="100" t="e">
        <f t="shared" si="17"/>
        <v>#DIV/0!</v>
      </c>
      <c r="G44" s="118"/>
      <c r="H44" s="100" t="e">
        <f t="shared" si="18"/>
        <v>#DIV/0!</v>
      </c>
      <c r="I44" s="118"/>
      <c r="J44" s="89"/>
      <c r="K44" s="118"/>
      <c r="L44" s="121">
        <f>K44/10*12</f>
        <v>0</v>
      </c>
      <c r="M44" s="89"/>
      <c r="N44" s="89"/>
      <c r="O44" s="230" t="e">
        <f t="shared" si="15"/>
        <v>#DIV/0!</v>
      </c>
      <c r="P44" s="226"/>
      <c r="Q44" s="103" t="e">
        <f t="shared" si="16"/>
        <v>#DIV/0!</v>
      </c>
      <c r="S44" s="109"/>
    </row>
    <row r="45" spans="1:26" s="52" customFormat="1" ht="13.5" thickBot="1" x14ac:dyDescent="0.25">
      <c r="A45" s="104" t="s">
        <v>253</v>
      </c>
      <c r="B45" s="105" t="s">
        <v>88</v>
      </c>
      <c r="C45" s="106">
        <f t="shared" ref="C45:G45" si="19">SUM(C46)</f>
        <v>155526.63</v>
      </c>
      <c r="D45" s="106">
        <f t="shared" si="19"/>
        <v>120000</v>
      </c>
      <c r="E45" s="106">
        <f t="shared" si="19"/>
        <v>150000</v>
      </c>
      <c r="F45" s="107">
        <f t="shared" si="17"/>
        <v>1</v>
      </c>
      <c r="G45" s="106">
        <f t="shared" si="19"/>
        <v>150000</v>
      </c>
      <c r="H45" s="107">
        <f t="shared" si="18"/>
        <v>1</v>
      </c>
      <c r="I45" s="106">
        <f t="shared" ref="I45:P45" si="20">SUM(I46)</f>
        <v>63454.97</v>
      </c>
      <c r="J45" s="106">
        <f t="shared" ref="J45" si="21">SUM(J46)</f>
        <v>150000</v>
      </c>
      <c r="K45" s="106">
        <f t="shared" si="20"/>
        <v>64964.67</v>
      </c>
      <c r="L45" s="106">
        <f t="shared" si="20"/>
        <v>77957.603999999992</v>
      </c>
      <c r="M45" s="106">
        <f t="shared" si="20"/>
        <v>70000</v>
      </c>
      <c r="N45" s="106">
        <f t="shared" si="20"/>
        <v>74068.539999999994</v>
      </c>
      <c r="O45" s="235">
        <f t="shared" si="15"/>
        <v>0.61723783333333326</v>
      </c>
      <c r="P45" s="221">
        <f t="shared" si="20"/>
        <v>70000</v>
      </c>
      <c r="Q45" s="108">
        <f t="shared" si="16"/>
        <v>0.94507060622499117</v>
      </c>
      <c r="R45" s="54"/>
      <c r="S45" s="109"/>
      <c r="T45" s="122">
        <f>SUM(T41:T44)</f>
        <v>307.20000000000005</v>
      </c>
      <c r="V45" s="54"/>
      <c r="X45" s="54">
        <v>60247.5</v>
      </c>
      <c r="Y45" s="54"/>
      <c r="Z45" s="54"/>
    </row>
    <row r="46" spans="1:26" ht="13.5" thickBot="1" x14ac:dyDescent="0.25">
      <c r="A46" s="123">
        <v>1</v>
      </c>
      <c r="B46" s="124" t="s">
        <v>280</v>
      </c>
      <c r="C46" s="125">
        <v>155526.63</v>
      </c>
      <c r="D46" s="125">
        <v>120000</v>
      </c>
      <c r="E46" s="125">
        <v>150000</v>
      </c>
      <c r="F46" s="126">
        <f t="shared" si="17"/>
        <v>1</v>
      </c>
      <c r="G46" s="125">
        <v>150000</v>
      </c>
      <c r="H46" s="126">
        <f t="shared" si="18"/>
        <v>1</v>
      </c>
      <c r="I46" s="125">
        <v>63454.97</v>
      </c>
      <c r="J46" s="125">
        <v>150000</v>
      </c>
      <c r="K46" s="101">
        <v>64964.67</v>
      </c>
      <c r="L46" s="125">
        <f>K46/10*12</f>
        <v>77957.603999999992</v>
      </c>
      <c r="M46" s="125">
        <v>70000</v>
      </c>
      <c r="N46" s="125">
        <v>74068.539999999994</v>
      </c>
      <c r="O46" s="236">
        <f t="shared" si="15"/>
        <v>0.61723783333333326</v>
      </c>
      <c r="P46" s="227">
        <v>70000</v>
      </c>
      <c r="Q46" s="103">
        <f t="shared" si="16"/>
        <v>0.94507060622499117</v>
      </c>
      <c r="R46" s="47">
        <f>I53-26024407.62</f>
        <v>0</v>
      </c>
      <c r="S46" s="109">
        <v>77</v>
      </c>
      <c r="V46" s="47">
        <v>-19444.47</v>
      </c>
    </row>
    <row r="47" spans="1:26" s="52" customFormat="1" ht="13.5" thickBot="1" x14ac:dyDescent="0.25">
      <c r="A47" s="104" t="s">
        <v>254</v>
      </c>
      <c r="B47" s="105" t="s">
        <v>89</v>
      </c>
      <c r="C47" s="106">
        <f t="shared" ref="C47:E47" si="22">SUM(C48:C52)</f>
        <v>1251016.25</v>
      </c>
      <c r="D47" s="106">
        <f t="shared" si="22"/>
        <v>680000</v>
      </c>
      <c r="E47" s="106">
        <f t="shared" si="22"/>
        <v>650000</v>
      </c>
      <c r="F47" s="107">
        <f t="shared" si="17"/>
        <v>0.64356435643564358</v>
      </c>
      <c r="G47" s="106">
        <f t="shared" ref="G47" si="23">SUM(G48:G52)</f>
        <v>750000</v>
      </c>
      <c r="H47" s="107">
        <f t="shared" si="18"/>
        <v>0.74257425742574257</v>
      </c>
      <c r="I47" s="106">
        <f>SUM(I48:I52)</f>
        <v>654103.00999999989</v>
      </c>
      <c r="J47" s="106">
        <f t="shared" ref="J47" si="24">SUM(J48:J52)</f>
        <v>1010000</v>
      </c>
      <c r="K47" s="106">
        <f>SUM(K48:K52)</f>
        <v>680098.32</v>
      </c>
      <c r="L47" s="106">
        <f t="shared" ref="L47:N47" si="25">SUM(L48:L52)</f>
        <v>816117.98399999994</v>
      </c>
      <c r="M47" s="106">
        <f t="shared" ref="M47" si="26">SUM(M48:M52)</f>
        <v>855000</v>
      </c>
      <c r="N47" s="106">
        <f t="shared" si="25"/>
        <v>1757633.81</v>
      </c>
      <c r="O47" s="233">
        <f t="shared" si="15"/>
        <v>2.5847556029411765</v>
      </c>
      <c r="P47" s="221">
        <f t="shared" ref="P47" si="27">SUM(P48:P52)</f>
        <v>760000</v>
      </c>
      <c r="Q47" s="108">
        <f t="shared" si="16"/>
        <v>0.43239951102215085</v>
      </c>
      <c r="R47" s="54">
        <v>-254578.17</v>
      </c>
      <c r="S47" s="109"/>
      <c r="T47" s="54">
        <v>1000428.01</v>
      </c>
      <c r="V47" s="54">
        <v>16781</v>
      </c>
      <c r="X47" s="54"/>
      <c r="Y47" s="54"/>
      <c r="Z47" s="54"/>
    </row>
    <row r="48" spans="1:26" x14ac:dyDescent="0.2">
      <c r="A48" s="73">
        <v>1</v>
      </c>
      <c r="B48" s="110" t="s">
        <v>114</v>
      </c>
      <c r="C48" s="127">
        <v>542604.64</v>
      </c>
      <c r="D48" s="76">
        <v>450000</v>
      </c>
      <c r="E48" s="76">
        <v>450000</v>
      </c>
      <c r="F48" s="111">
        <f t="shared" si="17"/>
        <v>1</v>
      </c>
      <c r="G48" s="78">
        <v>450000</v>
      </c>
      <c r="H48" s="111">
        <f t="shared" si="18"/>
        <v>1</v>
      </c>
      <c r="I48" s="80">
        <v>349357.42</v>
      </c>
      <c r="J48" s="80">
        <v>450000</v>
      </c>
      <c r="K48" s="128">
        <v>356704.92</v>
      </c>
      <c r="L48" s="80">
        <f t="shared" ref="L48:L53" si="28">K48/10*12</f>
        <v>428045.90399999998</v>
      </c>
      <c r="M48" s="80">
        <v>420000</v>
      </c>
      <c r="N48" s="80">
        <v>432913</v>
      </c>
      <c r="O48" s="230">
        <f t="shared" si="15"/>
        <v>0.96202888888888893</v>
      </c>
      <c r="P48" s="218">
        <v>420000</v>
      </c>
      <c r="Q48" s="129">
        <f t="shared" si="16"/>
        <v>0.9701718359116035</v>
      </c>
      <c r="R48" s="47">
        <f>SUM(R46:R47)</f>
        <v>-254578.17</v>
      </c>
      <c r="S48" s="109">
        <v>764</v>
      </c>
      <c r="T48" s="47">
        <v>4612</v>
      </c>
      <c r="V48" s="47">
        <v>103597.75999999999</v>
      </c>
    </row>
    <row r="49" spans="1:26" x14ac:dyDescent="0.2">
      <c r="A49" s="83">
        <v>2</v>
      </c>
      <c r="B49" s="84" t="s">
        <v>322</v>
      </c>
      <c r="C49" s="91">
        <v>102053.9</v>
      </c>
      <c r="D49" s="86">
        <v>180000</v>
      </c>
      <c r="E49" s="86">
        <v>150000</v>
      </c>
      <c r="F49" s="112">
        <f>E49/J49</f>
        <v>0.33333333333333331</v>
      </c>
      <c r="G49" s="87">
        <v>250000</v>
      </c>
      <c r="H49" s="112">
        <f>G49/J49</f>
        <v>0.55555555555555558</v>
      </c>
      <c r="I49" s="85">
        <v>243331.76</v>
      </c>
      <c r="J49" s="89">
        <v>450000</v>
      </c>
      <c r="K49" s="130">
        <v>261934.67</v>
      </c>
      <c r="L49" s="89">
        <f t="shared" si="28"/>
        <v>314321.60399999999</v>
      </c>
      <c r="M49" s="89">
        <v>350000</v>
      </c>
      <c r="N49" s="89">
        <v>309442.26</v>
      </c>
      <c r="O49" s="231">
        <f>N49/D49</f>
        <v>1.7191236666666667</v>
      </c>
      <c r="P49" s="219">
        <v>250000</v>
      </c>
      <c r="Q49" s="131">
        <f>P49/N49</f>
        <v>0.80790516460162876</v>
      </c>
      <c r="S49" s="109"/>
      <c r="T49" s="47">
        <v>20928.400000000001</v>
      </c>
      <c r="V49" s="47">
        <v>155314</v>
      </c>
      <c r="X49" s="47">
        <v>979.99</v>
      </c>
    </row>
    <row r="50" spans="1:26" x14ac:dyDescent="0.2">
      <c r="A50" s="83">
        <v>3</v>
      </c>
      <c r="B50" s="84" t="s">
        <v>323</v>
      </c>
      <c r="C50" s="85">
        <v>78816.789999999994</v>
      </c>
      <c r="D50" s="86">
        <v>0</v>
      </c>
      <c r="E50" s="86">
        <v>0</v>
      </c>
      <c r="F50" s="112" t="e">
        <f t="shared" si="17"/>
        <v>#DIV/0!</v>
      </c>
      <c r="G50" s="87">
        <v>0</v>
      </c>
      <c r="H50" s="112" t="e">
        <f t="shared" si="18"/>
        <v>#DIV/0!</v>
      </c>
      <c r="I50" s="89">
        <v>0</v>
      </c>
      <c r="J50" s="89">
        <v>0</v>
      </c>
      <c r="K50" s="89">
        <v>0</v>
      </c>
      <c r="L50" s="89">
        <f t="shared" si="28"/>
        <v>0</v>
      </c>
      <c r="M50" s="89">
        <v>0</v>
      </c>
      <c r="N50" s="89">
        <v>615837.68000000005</v>
      </c>
      <c r="O50" s="231">
        <v>0</v>
      </c>
      <c r="P50" s="219">
        <v>0</v>
      </c>
      <c r="Q50" s="131">
        <v>0</v>
      </c>
      <c r="S50" s="109"/>
      <c r="T50" s="95">
        <f>SUM(T47:T49)</f>
        <v>1025968.41</v>
      </c>
    </row>
    <row r="51" spans="1:26" x14ac:dyDescent="0.2">
      <c r="A51" s="83">
        <v>4</v>
      </c>
      <c r="B51" s="84" t="s">
        <v>234</v>
      </c>
      <c r="C51" s="85">
        <v>241860.19</v>
      </c>
      <c r="D51" s="86">
        <v>20000</v>
      </c>
      <c r="E51" s="86">
        <v>20000</v>
      </c>
      <c r="F51" s="112">
        <f t="shared" si="17"/>
        <v>0.25</v>
      </c>
      <c r="G51" s="87">
        <v>20000</v>
      </c>
      <c r="H51" s="112">
        <f t="shared" si="18"/>
        <v>0.25</v>
      </c>
      <c r="I51" s="89">
        <v>60247.5</v>
      </c>
      <c r="J51" s="89">
        <v>80000</v>
      </c>
      <c r="K51" s="130">
        <v>60292.5</v>
      </c>
      <c r="L51" s="89">
        <f t="shared" si="28"/>
        <v>72351</v>
      </c>
      <c r="M51" s="89">
        <v>80000</v>
      </c>
      <c r="N51" s="89">
        <v>60635.53</v>
      </c>
      <c r="O51" s="231">
        <f t="shared" si="15"/>
        <v>3.0317764999999999</v>
      </c>
      <c r="P51" s="219">
        <v>80000</v>
      </c>
      <c r="Q51" s="131">
        <f>P51/N51</f>
        <v>1.3193584685414641</v>
      </c>
      <c r="S51" s="109">
        <v>783</v>
      </c>
      <c r="V51" s="47">
        <v>33829.5</v>
      </c>
      <c r="X51" s="47">
        <v>602.94000000000005</v>
      </c>
    </row>
    <row r="52" spans="1:26" ht="13.5" thickBot="1" x14ac:dyDescent="0.25">
      <c r="A52" s="113">
        <v>5</v>
      </c>
      <c r="B52" s="98" t="s">
        <v>135</v>
      </c>
      <c r="C52" s="114">
        <v>285680.73</v>
      </c>
      <c r="D52" s="132">
        <v>30000</v>
      </c>
      <c r="E52" s="132">
        <v>30000</v>
      </c>
      <c r="F52" s="115">
        <f t="shared" si="17"/>
        <v>1</v>
      </c>
      <c r="G52" s="133">
        <v>30000</v>
      </c>
      <c r="H52" s="115">
        <f t="shared" si="18"/>
        <v>1</v>
      </c>
      <c r="I52" s="102">
        <v>1166.33</v>
      </c>
      <c r="J52" s="102">
        <v>30000</v>
      </c>
      <c r="K52" s="134">
        <v>1166.23</v>
      </c>
      <c r="L52" s="102">
        <f t="shared" si="28"/>
        <v>1399.4760000000001</v>
      </c>
      <c r="M52" s="102">
        <v>5000</v>
      </c>
      <c r="N52" s="102">
        <v>338805.34</v>
      </c>
      <c r="O52" s="232">
        <f t="shared" si="15"/>
        <v>11.293511333333335</v>
      </c>
      <c r="P52" s="228">
        <v>10000</v>
      </c>
      <c r="Q52" s="135">
        <f>P52/N52</f>
        <v>2.9515473398382681E-2</v>
      </c>
      <c r="S52" s="109">
        <v>786</v>
      </c>
      <c r="V52" s="47">
        <f>SUM(V46:V51)</f>
        <v>290077.78999999998</v>
      </c>
      <c r="X52" s="47">
        <v>72485.61</v>
      </c>
    </row>
    <row r="53" spans="1:26" s="52" customFormat="1" ht="13.5" thickBot="1" x14ac:dyDescent="0.25">
      <c r="A53" s="104" t="s">
        <v>252</v>
      </c>
      <c r="B53" s="105" t="s">
        <v>93</v>
      </c>
      <c r="C53" s="106">
        <f>C7</f>
        <v>28317833.140000001</v>
      </c>
      <c r="D53" s="106">
        <f>D7</f>
        <v>30434500</v>
      </c>
      <c r="E53" s="106">
        <f>E7</f>
        <v>30724266.57</v>
      </c>
      <c r="F53" s="107">
        <f t="shared" si="17"/>
        <v>0.96596459990473049</v>
      </c>
      <c r="G53" s="106">
        <f>G7</f>
        <v>31424266.57</v>
      </c>
      <c r="H53" s="107">
        <f t="shared" si="18"/>
        <v>0.98797245543458534</v>
      </c>
      <c r="I53" s="106">
        <f>I7</f>
        <v>26024407.620000005</v>
      </c>
      <c r="J53" s="106">
        <f>J7</f>
        <v>31806824.57</v>
      </c>
      <c r="K53" s="106">
        <f>K7</f>
        <v>28466712.829999998</v>
      </c>
      <c r="L53" s="136">
        <f t="shared" si="28"/>
        <v>34160055.395999998</v>
      </c>
      <c r="M53" s="106">
        <f>M7</f>
        <v>32362840.079999998</v>
      </c>
      <c r="N53" s="106">
        <f>N7</f>
        <v>32923214.639999989</v>
      </c>
      <c r="O53" s="233">
        <f t="shared" si="15"/>
        <v>1.081772811776109</v>
      </c>
      <c r="P53" s="221">
        <f>P7</f>
        <v>34444500</v>
      </c>
      <c r="Q53" s="108">
        <f>P53/N53</f>
        <v>1.0462070723237253</v>
      </c>
      <c r="R53" s="54"/>
      <c r="S53" s="109"/>
      <c r="T53" s="54"/>
      <c r="V53" s="54">
        <v>32810844.260000002</v>
      </c>
      <c r="X53" s="54">
        <f>SUM(X49:X52)</f>
        <v>74068.539999999994</v>
      </c>
      <c r="Y53" s="54"/>
      <c r="Z53" s="54"/>
    </row>
    <row r="54" spans="1:26" s="52" customFormat="1" x14ac:dyDescent="0.2">
      <c r="A54" s="137"/>
      <c r="B54" s="138"/>
      <c r="C54" s="54"/>
      <c r="D54" s="54"/>
      <c r="E54" s="54"/>
      <c r="F54" s="139"/>
      <c r="G54" s="54"/>
      <c r="H54" s="139"/>
      <c r="I54" s="54"/>
      <c r="J54" s="54"/>
      <c r="K54" s="54"/>
      <c r="L54" s="140"/>
      <c r="M54" s="54"/>
      <c r="N54" s="54"/>
      <c r="O54" s="141"/>
      <c r="P54" s="142"/>
      <c r="Q54" s="53"/>
      <c r="R54" s="54"/>
      <c r="S54" s="109"/>
      <c r="T54" s="54"/>
      <c r="V54" s="54"/>
      <c r="X54" s="54"/>
      <c r="Y54" s="54"/>
      <c r="Z54" s="54"/>
    </row>
    <row r="55" spans="1:26" ht="13.5" thickBot="1" x14ac:dyDescent="0.25">
      <c r="A55" s="143"/>
      <c r="B55" s="144"/>
      <c r="C55" s="145"/>
      <c r="J55" s="146"/>
      <c r="K55" s="147"/>
      <c r="L55" s="146"/>
      <c r="M55" s="146"/>
      <c r="N55" s="146"/>
      <c r="O55" s="141"/>
      <c r="V55" s="47">
        <f>N53-V53</f>
        <v>112370.37999998778</v>
      </c>
    </row>
    <row r="56" spans="1:26" ht="64.5" thickBot="1" x14ac:dyDescent="0.25">
      <c r="A56" s="148" t="s">
        <v>243</v>
      </c>
      <c r="B56" s="57" t="s">
        <v>321</v>
      </c>
      <c r="C56" s="58" t="s">
        <v>278</v>
      </c>
      <c r="D56" s="58" t="s">
        <v>244</v>
      </c>
      <c r="E56" s="58" t="s">
        <v>281</v>
      </c>
      <c r="F56" s="59" t="s">
        <v>282</v>
      </c>
      <c r="G56" s="58" t="s">
        <v>284</v>
      </c>
      <c r="H56" s="59" t="s">
        <v>289</v>
      </c>
      <c r="I56" s="58" t="s">
        <v>305</v>
      </c>
      <c r="J56" s="58" t="s">
        <v>301</v>
      </c>
      <c r="K56" s="58" t="s">
        <v>307</v>
      </c>
      <c r="L56" s="58" t="s">
        <v>309</v>
      </c>
      <c r="M56" s="58" t="s">
        <v>319</v>
      </c>
      <c r="N56" s="58" t="s">
        <v>324</v>
      </c>
      <c r="O56" s="60" t="s">
        <v>325</v>
      </c>
      <c r="P56" s="215" t="s">
        <v>306</v>
      </c>
      <c r="Q56" s="60" t="s">
        <v>315</v>
      </c>
    </row>
    <row r="57" spans="1:26" s="68" customFormat="1" ht="25.5" customHeight="1" thickBot="1" x14ac:dyDescent="0.25">
      <c r="A57" s="149"/>
      <c r="B57" s="150" t="s">
        <v>94</v>
      </c>
      <c r="C57" s="63">
        <f>C58+C94+C139+C178+C186+C198+C202+C212+C215+C218+C224</f>
        <v>28819088.099999998</v>
      </c>
      <c r="D57" s="63">
        <f>D58+D94+D139+D178+D186+D198+D202+D212+D215+D218+D224</f>
        <v>29765032.740000002</v>
      </c>
      <c r="E57" s="63">
        <f>E58+E94+E139+E178+E186+E198+E202+E212+E215+E218+E224</f>
        <v>29212337.740000002</v>
      </c>
      <c r="F57" s="64">
        <f>E57/J57</f>
        <v>0.95616222864570344</v>
      </c>
      <c r="G57" s="63">
        <f>G58+G94+G139+G178+G186+G198+G202+G212+G215+G218+G224</f>
        <v>30337187.740000002</v>
      </c>
      <c r="H57" s="64">
        <f>G57/J57</f>
        <v>0.99298020235478468</v>
      </c>
      <c r="I57" s="63">
        <f t="shared" ref="I57:N57" si="29">I58+I94+I139+I178+I186+I198+I202+I212+I215+I218+I224</f>
        <v>21571947.980000004</v>
      </c>
      <c r="J57" s="63">
        <f t="shared" si="29"/>
        <v>30551654.170000002</v>
      </c>
      <c r="K57" s="63">
        <f t="shared" si="29"/>
        <v>23805596.579999998</v>
      </c>
      <c r="L57" s="151">
        <f t="shared" si="29"/>
        <v>28555515.895999998</v>
      </c>
      <c r="M57" s="63">
        <f t="shared" si="29"/>
        <v>31516347.43</v>
      </c>
      <c r="N57" s="63">
        <f t="shared" si="29"/>
        <v>31733844</v>
      </c>
      <c r="O57" s="65">
        <f t="shared" ref="O57:O87" si="30">N57/D57</f>
        <v>1.0661451064810754</v>
      </c>
      <c r="P57" s="216">
        <f>P58+P94+P139+P178+P186+P198+P202+P212+P215+P218+P224</f>
        <v>33504502.739999998</v>
      </c>
      <c r="Q57" s="65">
        <f>P57/N57</f>
        <v>1.0557971716253474</v>
      </c>
      <c r="R57" s="66"/>
      <c r="S57" s="67"/>
      <c r="T57" s="66"/>
      <c r="V57" s="66"/>
      <c r="X57" s="66"/>
      <c r="Y57" s="66"/>
      <c r="Z57" s="66"/>
    </row>
    <row r="58" spans="1:26" s="52" customFormat="1" ht="13.5" thickBot="1" x14ac:dyDescent="0.25">
      <c r="A58" s="104" t="s">
        <v>255</v>
      </c>
      <c r="B58" s="152" t="s">
        <v>73</v>
      </c>
      <c r="C58" s="106">
        <f>SUM(C59:C93)</f>
        <v>3269689.8300000005</v>
      </c>
      <c r="D58" s="106">
        <f>SUM(D59:D93)</f>
        <v>3977800</v>
      </c>
      <c r="E58" s="106">
        <f>SUM(E59:E93)</f>
        <v>3934800</v>
      </c>
      <c r="F58" s="107">
        <f>E58/J58</f>
        <v>0.97569926601864709</v>
      </c>
      <c r="G58" s="106">
        <f>SUM(G59:G93)</f>
        <v>4138800</v>
      </c>
      <c r="H58" s="107">
        <f>G58/J58</f>
        <v>1.0262844673675857</v>
      </c>
      <c r="I58" s="153">
        <f>SUM(I59:I93)</f>
        <v>2583286.4700000002</v>
      </c>
      <c r="J58" s="153">
        <f>SUM(J59:J93)</f>
        <v>4032800</v>
      </c>
      <c r="K58" s="153">
        <f>SUM(K59:K93)</f>
        <v>2880827.1799999997</v>
      </c>
      <c r="L58" s="136">
        <f t="shared" ref="L58:L93" si="31">K58/10*12</f>
        <v>3456992.6159999999</v>
      </c>
      <c r="M58" s="153">
        <f>SUM(M59:M93)</f>
        <v>3828800</v>
      </c>
      <c r="N58" s="153">
        <f>SUM(N59:N93)</f>
        <v>3686482.5599999996</v>
      </c>
      <c r="O58" s="233">
        <f t="shared" si="30"/>
        <v>0.92676418120569148</v>
      </c>
      <c r="P58" s="221">
        <f>SUM(P59:P93)</f>
        <v>5131400</v>
      </c>
      <c r="Q58" s="108">
        <f>P58/N58</f>
        <v>1.3919501629216986</v>
      </c>
      <c r="R58" s="54"/>
      <c r="S58" s="55"/>
      <c r="T58" s="54"/>
      <c r="V58" s="54"/>
      <c r="X58" s="54"/>
      <c r="Y58" s="54"/>
      <c r="Z58" s="54"/>
    </row>
    <row r="59" spans="1:26" x14ac:dyDescent="0.2">
      <c r="A59" s="116">
        <v>1</v>
      </c>
      <c r="B59" s="154" t="s">
        <v>216</v>
      </c>
      <c r="C59" s="127">
        <v>32241.67</v>
      </c>
      <c r="D59" s="76">
        <v>50000</v>
      </c>
      <c r="E59" s="76">
        <v>40000</v>
      </c>
      <c r="F59" s="77">
        <f>E59/J59</f>
        <v>2</v>
      </c>
      <c r="G59" s="78">
        <v>40000</v>
      </c>
      <c r="H59" s="77">
        <f>G59/J59</f>
        <v>2</v>
      </c>
      <c r="I59" s="155">
        <v>2342.69</v>
      </c>
      <c r="J59" s="79">
        <v>20000</v>
      </c>
      <c r="K59" s="156">
        <v>6125.2</v>
      </c>
      <c r="L59" s="79">
        <f t="shared" si="31"/>
        <v>7350.24</v>
      </c>
      <c r="M59" s="79">
        <v>20000</v>
      </c>
      <c r="N59" s="79">
        <v>6125.2</v>
      </c>
      <c r="O59" s="234">
        <f t="shared" si="30"/>
        <v>0.122504</v>
      </c>
      <c r="P59" s="218">
        <v>40000</v>
      </c>
      <c r="Q59" s="81">
        <f>P59/N59</f>
        <v>6.5303990073793514</v>
      </c>
    </row>
    <row r="60" spans="1:26" x14ac:dyDescent="0.2">
      <c r="A60" s="83">
        <v>2</v>
      </c>
      <c r="B60" s="157" t="s">
        <v>188</v>
      </c>
      <c r="C60" s="85">
        <v>33000</v>
      </c>
      <c r="D60" s="86">
        <v>40000</v>
      </c>
      <c r="E60" s="86">
        <v>35000</v>
      </c>
      <c r="F60" s="77">
        <f>E60/J60</f>
        <v>1</v>
      </c>
      <c r="G60" s="87">
        <v>35000</v>
      </c>
      <c r="H60" s="77">
        <f>G60/J60</f>
        <v>1</v>
      </c>
      <c r="I60" s="87">
        <v>0</v>
      </c>
      <c r="J60" s="89">
        <v>35000</v>
      </c>
      <c r="K60" s="87">
        <v>0</v>
      </c>
      <c r="L60" s="89">
        <f t="shared" si="31"/>
        <v>0</v>
      </c>
      <c r="M60" s="89">
        <v>40000</v>
      </c>
      <c r="N60" s="89">
        <v>40000</v>
      </c>
      <c r="O60" s="231">
        <f t="shared" si="30"/>
        <v>1</v>
      </c>
      <c r="P60" s="219">
        <v>50000</v>
      </c>
      <c r="Q60" s="81">
        <f>P60/N60</f>
        <v>1.25</v>
      </c>
    </row>
    <row r="61" spans="1:26" x14ac:dyDescent="0.2">
      <c r="A61" s="83">
        <v>3</v>
      </c>
      <c r="B61" s="157" t="s">
        <v>111</v>
      </c>
      <c r="C61" s="88">
        <v>5060.4799999999996</v>
      </c>
      <c r="D61" s="86">
        <v>10000</v>
      </c>
      <c r="E61" s="86">
        <v>10000</v>
      </c>
      <c r="F61" s="77">
        <f>E61/J61</f>
        <v>1</v>
      </c>
      <c r="G61" s="87">
        <v>10000</v>
      </c>
      <c r="H61" s="77">
        <f>G61/J61</f>
        <v>1</v>
      </c>
      <c r="I61" s="87">
        <v>3257.74</v>
      </c>
      <c r="J61" s="89">
        <v>10000</v>
      </c>
      <c r="K61" s="158">
        <v>3286.54</v>
      </c>
      <c r="L61" s="89">
        <f t="shared" si="31"/>
        <v>3943.848</v>
      </c>
      <c r="M61" s="89">
        <v>5000</v>
      </c>
      <c r="N61" s="89">
        <v>4368.6899999999996</v>
      </c>
      <c r="O61" s="231">
        <f t="shared" si="30"/>
        <v>0.43686899999999995</v>
      </c>
      <c r="P61" s="219">
        <v>5000</v>
      </c>
      <c r="Q61" s="81">
        <f>P61/N61</f>
        <v>1.1445078501793444</v>
      </c>
    </row>
    <row r="62" spans="1:26" x14ac:dyDescent="0.2">
      <c r="A62" s="83">
        <v>4</v>
      </c>
      <c r="B62" s="157" t="s">
        <v>190</v>
      </c>
      <c r="C62" s="85">
        <v>5367.2</v>
      </c>
      <c r="D62" s="86">
        <v>19000</v>
      </c>
      <c r="E62" s="86">
        <v>19000</v>
      </c>
      <c r="F62" s="77">
        <v>0</v>
      </c>
      <c r="G62" s="87">
        <v>19000</v>
      </c>
      <c r="H62" s="77">
        <v>0</v>
      </c>
      <c r="I62" s="87">
        <v>0</v>
      </c>
      <c r="J62" s="89">
        <v>5000</v>
      </c>
      <c r="K62" s="87">
        <v>0</v>
      </c>
      <c r="L62" s="89">
        <f t="shared" si="31"/>
        <v>0</v>
      </c>
      <c r="M62" s="89">
        <v>0</v>
      </c>
      <c r="N62" s="89">
        <v>0</v>
      </c>
      <c r="O62" s="231">
        <f t="shared" si="30"/>
        <v>0</v>
      </c>
      <c r="P62" s="219">
        <v>10000</v>
      </c>
      <c r="Q62" s="81">
        <v>0</v>
      </c>
    </row>
    <row r="63" spans="1:26" x14ac:dyDescent="0.2">
      <c r="A63" s="83">
        <v>5</v>
      </c>
      <c r="B63" s="157" t="s">
        <v>97</v>
      </c>
      <c r="C63" s="85">
        <v>12464.4</v>
      </c>
      <c r="D63" s="86">
        <v>19800</v>
      </c>
      <c r="E63" s="86">
        <v>19800</v>
      </c>
      <c r="F63" s="77">
        <f t="shared" ref="F63:F79" si="32">E63/J63</f>
        <v>1</v>
      </c>
      <c r="G63" s="87">
        <v>19800</v>
      </c>
      <c r="H63" s="77">
        <f t="shared" ref="H63:H79" si="33">G63/J63</f>
        <v>1</v>
      </c>
      <c r="I63" s="159">
        <v>14807.88</v>
      </c>
      <c r="J63" s="89">
        <v>19800</v>
      </c>
      <c r="K63" s="158">
        <v>16577.849999999999</v>
      </c>
      <c r="L63" s="89">
        <f t="shared" si="31"/>
        <v>19893.419999999998</v>
      </c>
      <c r="M63" s="89">
        <v>19800</v>
      </c>
      <c r="N63" s="89">
        <v>17331.47</v>
      </c>
      <c r="O63" s="231">
        <f t="shared" si="30"/>
        <v>0.87532676767676776</v>
      </c>
      <c r="P63" s="219">
        <v>19800</v>
      </c>
      <c r="Q63" s="81">
        <f t="shared" ref="Q63:Q79" si="34">P63/N63</f>
        <v>1.1424305035868279</v>
      </c>
    </row>
    <row r="64" spans="1:26" x14ac:dyDescent="0.2">
      <c r="A64" s="83">
        <v>6</v>
      </c>
      <c r="B64" s="157" t="s">
        <v>183</v>
      </c>
      <c r="C64" s="88">
        <v>8003.03</v>
      </c>
      <c r="D64" s="86">
        <v>18000</v>
      </c>
      <c r="E64" s="86">
        <v>18000</v>
      </c>
      <c r="F64" s="77">
        <f t="shared" si="32"/>
        <v>1</v>
      </c>
      <c r="G64" s="87">
        <v>18000</v>
      </c>
      <c r="H64" s="77">
        <f t="shared" si="33"/>
        <v>1</v>
      </c>
      <c r="I64" s="159">
        <v>5818.94</v>
      </c>
      <c r="J64" s="89">
        <v>18000</v>
      </c>
      <c r="K64" s="158">
        <v>7274.94</v>
      </c>
      <c r="L64" s="89">
        <f t="shared" si="31"/>
        <v>8729.9279999999999</v>
      </c>
      <c r="M64" s="89">
        <v>10000</v>
      </c>
      <c r="N64" s="89">
        <v>7418.94</v>
      </c>
      <c r="O64" s="231">
        <f t="shared" si="30"/>
        <v>0.41216333333333333</v>
      </c>
      <c r="P64" s="219">
        <v>15000</v>
      </c>
      <c r="Q64" s="81">
        <f t="shared" si="34"/>
        <v>2.0218521783435373</v>
      </c>
      <c r="V64" s="47">
        <v>104493.71</v>
      </c>
    </row>
    <row r="65" spans="1:22" x14ac:dyDescent="0.2">
      <c r="A65" s="83">
        <v>7</v>
      </c>
      <c r="B65" s="157" t="s">
        <v>96</v>
      </c>
      <c r="C65" s="88">
        <v>106211.35</v>
      </c>
      <c r="D65" s="86">
        <v>99000</v>
      </c>
      <c r="E65" s="86">
        <v>99000</v>
      </c>
      <c r="F65" s="77">
        <f t="shared" si="32"/>
        <v>0.39600000000000002</v>
      </c>
      <c r="G65" s="87">
        <v>150000</v>
      </c>
      <c r="H65" s="77">
        <f t="shared" si="33"/>
        <v>0.6</v>
      </c>
      <c r="I65" s="159">
        <v>100198.45</v>
      </c>
      <c r="J65" s="89">
        <v>250000</v>
      </c>
      <c r="K65" s="160">
        <v>128398.45</v>
      </c>
      <c r="L65" s="89">
        <f t="shared" si="31"/>
        <v>154078.13999999998</v>
      </c>
      <c r="M65" s="89">
        <v>196000</v>
      </c>
      <c r="N65" s="89">
        <v>134969.9</v>
      </c>
      <c r="O65" s="231">
        <f t="shared" si="30"/>
        <v>1.3633323232323231</v>
      </c>
      <c r="P65" s="219">
        <v>150000</v>
      </c>
      <c r="Q65" s="81">
        <f t="shared" si="34"/>
        <v>1.1113589029850359</v>
      </c>
      <c r="S65" s="51">
        <v>69722.259999999995</v>
      </c>
      <c r="V65" s="47">
        <v>30476.19</v>
      </c>
    </row>
    <row r="66" spans="1:22" x14ac:dyDescent="0.2">
      <c r="A66" s="83">
        <v>8</v>
      </c>
      <c r="B66" s="157" t="s">
        <v>222</v>
      </c>
      <c r="C66" s="85">
        <v>82334.149999999994</v>
      </c>
      <c r="D66" s="86">
        <v>95000</v>
      </c>
      <c r="E66" s="86">
        <v>95000</v>
      </c>
      <c r="F66" s="77">
        <f t="shared" si="32"/>
        <v>2.1111111111111112</v>
      </c>
      <c r="G66" s="87">
        <v>95000</v>
      </c>
      <c r="H66" s="77">
        <f t="shared" si="33"/>
        <v>2.1111111111111112</v>
      </c>
      <c r="I66" s="159">
        <v>26974.83</v>
      </c>
      <c r="J66" s="89">
        <v>45000</v>
      </c>
      <c r="K66" s="158">
        <v>29603.51</v>
      </c>
      <c r="L66" s="89">
        <f t="shared" si="31"/>
        <v>35524.212</v>
      </c>
      <c r="M66" s="89">
        <v>40000</v>
      </c>
      <c r="N66" s="89">
        <v>38040.19</v>
      </c>
      <c r="O66" s="231">
        <f t="shared" si="30"/>
        <v>0.40042305263157896</v>
      </c>
      <c r="P66" s="219">
        <v>50000</v>
      </c>
      <c r="Q66" s="81">
        <f t="shared" si="34"/>
        <v>1.3143993234523801</v>
      </c>
      <c r="S66" s="51">
        <v>30476.19</v>
      </c>
      <c r="V66" s="47">
        <f>SUM(V64:V65)</f>
        <v>134969.9</v>
      </c>
    </row>
    <row r="67" spans="1:22" x14ac:dyDescent="0.2">
      <c r="A67" s="83">
        <v>9</v>
      </c>
      <c r="B67" s="157" t="s">
        <v>119</v>
      </c>
      <c r="C67" s="85">
        <v>68276.67</v>
      </c>
      <c r="D67" s="86">
        <v>98000</v>
      </c>
      <c r="E67" s="86">
        <v>98000</v>
      </c>
      <c r="F67" s="77">
        <f t="shared" si="32"/>
        <v>1.5076923076923077</v>
      </c>
      <c r="G67" s="87">
        <v>98000</v>
      </c>
      <c r="H67" s="77">
        <f t="shared" si="33"/>
        <v>1.5076923076923077</v>
      </c>
      <c r="I67" s="87">
        <v>39552.79</v>
      </c>
      <c r="J67" s="89">
        <v>65000</v>
      </c>
      <c r="K67" s="158">
        <v>47901.62</v>
      </c>
      <c r="L67" s="89">
        <f t="shared" si="31"/>
        <v>57481.944000000003</v>
      </c>
      <c r="M67" s="89">
        <v>55000</v>
      </c>
      <c r="N67" s="89">
        <v>59937.31</v>
      </c>
      <c r="O67" s="231">
        <f t="shared" si="30"/>
        <v>0.61160520408163266</v>
      </c>
      <c r="P67" s="219">
        <v>55000</v>
      </c>
      <c r="Q67" s="81">
        <f t="shared" si="34"/>
        <v>0.91762543230585425</v>
      </c>
      <c r="S67" s="51">
        <f>SUM(S65:S66)</f>
        <v>100198.45</v>
      </c>
    </row>
    <row r="68" spans="1:22" x14ac:dyDescent="0.2">
      <c r="A68" s="83">
        <v>10</v>
      </c>
      <c r="B68" s="157" t="s">
        <v>120</v>
      </c>
      <c r="C68" s="85">
        <v>32681.69</v>
      </c>
      <c r="D68" s="86">
        <v>40000</v>
      </c>
      <c r="E68" s="86">
        <v>40000</v>
      </c>
      <c r="F68" s="77">
        <f t="shared" si="32"/>
        <v>4</v>
      </c>
      <c r="G68" s="87">
        <v>40000</v>
      </c>
      <c r="H68" s="77">
        <f t="shared" si="33"/>
        <v>4</v>
      </c>
      <c r="I68" s="87">
        <v>280.25</v>
      </c>
      <c r="J68" s="89">
        <v>10000</v>
      </c>
      <c r="K68" s="158">
        <v>280.25</v>
      </c>
      <c r="L68" s="89">
        <f t="shared" si="31"/>
        <v>336.29999999999995</v>
      </c>
      <c r="M68" s="89">
        <v>5000</v>
      </c>
      <c r="N68" s="89">
        <v>280.25</v>
      </c>
      <c r="O68" s="231">
        <f t="shared" si="30"/>
        <v>7.0062500000000003E-3</v>
      </c>
      <c r="P68" s="219">
        <v>19000</v>
      </c>
      <c r="Q68" s="81">
        <f t="shared" si="34"/>
        <v>67.79661016949153</v>
      </c>
    </row>
    <row r="69" spans="1:22" x14ac:dyDescent="0.2">
      <c r="A69" s="83">
        <v>11</v>
      </c>
      <c r="B69" s="157" t="s">
        <v>121</v>
      </c>
      <c r="C69" s="85">
        <v>35204.5</v>
      </c>
      <c r="D69" s="86">
        <v>19000</v>
      </c>
      <c r="E69" s="86">
        <v>19000</v>
      </c>
      <c r="F69" s="77">
        <f t="shared" si="32"/>
        <v>0.47499999999999998</v>
      </c>
      <c r="G69" s="87">
        <v>50000</v>
      </c>
      <c r="H69" s="112">
        <f t="shared" si="33"/>
        <v>1.25</v>
      </c>
      <c r="I69" s="87">
        <v>32271</v>
      </c>
      <c r="J69" s="89">
        <v>40000</v>
      </c>
      <c r="K69" s="158">
        <v>32271</v>
      </c>
      <c r="L69" s="89">
        <f t="shared" si="31"/>
        <v>38725.199999999997</v>
      </c>
      <c r="M69" s="89">
        <v>40000</v>
      </c>
      <c r="N69" s="89">
        <v>32271</v>
      </c>
      <c r="O69" s="231">
        <f t="shared" si="30"/>
        <v>1.6984736842105264</v>
      </c>
      <c r="P69" s="219">
        <v>50000</v>
      </c>
      <c r="Q69" s="131">
        <f t="shared" si="34"/>
        <v>1.5493786991416443</v>
      </c>
    </row>
    <row r="70" spans="1:22" x14ac:dyDescent="0.2">
      <c r="A70" s="83">
        <v>12</v>
      </c>
      <c r="B70" s="157" t="s">
        <v>110</v>
      </c>
      <c r="C70" s="85">
        <v>24530.75</v>
      </c>
      <c r="D70" s="86">
        <v>40000</v>
      </c>
      <c r="E70" s="86">
        <v>40000</v>
      </c>
      <c r="F70" s="77">
        <f t="shared" si="32"/>
        <v>2</v>
      </c>
      <c r="G70" s="87">
        <v>40000</v>
      </c>
      <c r="H70" s="77">
        <f t="shared" si="33"/>
        <v>2</v>
      </c>
      <c r="I70" s="87">
        <v>5934.22</v>
      </c>
      <c r="J70" s="89">
        <v>20000</v>
      </c>
      <c r="K70" s="158">
        <v>8160.22</v>
      </c>
      <c r="L70" s="89">
        <f t="shared" si="31"/>
        <v>9792.264000000001</v>
      </c>
      <c r="M70" s="89">
        <v>15000</v>
      </c>
      <c r="N70" s="89">
        <v>8358.2199999999993</v>
      </c>
      <c r="O70" s="231">
        <f t="shared" si="30"/>
        <v>0.20895549999999999</v>
      </c>
      <c r="P70" s="219">
        <v>15000</v>
      </c>
      <c r="Q70" s="81">
        <f t="shared" si="34"/>
        <v>1.7946404856536442</v>
      </c>
    </row>
    <row r="71" spans="1:22" x14ac:dyDescent="0.2">
      <c r="A71" s="83">
        <v>13</v>
      </c>
      <c r="B71" s="157" t="s">
        <v>109</v>
      </c>
      <c r="C71" s="85">
        <v>84012.29</v>
      </c>
      <c r="D71" s="86">
        <v>85000</v>
      </c>
      <c r="E71" s="86">
        <v>85000</v>
      </c>
      <c r="F71" s="77">
        <f t="shared" si="32"/>
        <v>1.0625</v>
      </c>
      <c r="G71" s="87">
        <v>85000</v>
      </c>
      <c r="H71" s="77">
        <f t="shared" si="33"/>
        <v>1.0625</v>
      </c>
      <c r="I71" s="159">
        <v>54604.47</v>
      </c>
      <c r="J71" s="89">
        <v>80000</v>
      </c>
      <c r="K71" s="158">
        <v>62689.1</v>
      </c>
      <c r="L71" s="89">
        <f t="shared" si="31"/>
        <v>75226.92</v>
      </c>
      <c r="M71" s="89">
        <v>80000</v>
      </c>
      <c r="N71" s="89">
        <v>71931.86</v>
      </c>
      <c r="O71" s="231">
        <f t="shared" si="30"/>
        <v>0.84625717647058829</v>
      </c>
      <c r="P71" s="219">
        <v>90000</v>
      </c>
      <c r="Q71" s="81">
        <f t="shared" si="34"/>
        <v>1.2511841067365699</v>
      </c>
    </row>
    <row r="72" spans="1:22" x14ac:dyDescent="0.2">
      <c r="A72" s="83">
        <v>14</v>
      </c>
      <c r="B72" s="157" t="s">
        <v>129</v>
      </c>
      <c r="C72" s="85">
        <v>78492.759999999995</v>
      </c>
      <c r="D72" s="86">
        <v>85000</v>
      </c>
      <c r="E72" s="86">
        <v>85000</v>
      </c>
      <c r="F72" s="77">
        <f t="shared" si="32"/>
        <v>0.86734693877551017</v>
      </c>
      <c r="G72" s="87">
        <v>98000</v>
      </c>
      <c r="H72" s="77">
        <f t="shared" si="33"/>
        <v>1</v>
      </c>
      <c r="I72" s="159">
        <v>80356.86</v>
      </c>
      <c r="J72" s="89">
        <v>98000</v>
      </c>
      <c r="K72" s="158">
        <v>90282.06</v>
      </c>
      <c r="L72" s="89">
        <f t="shared" si="31"/>
        <v>108338.47200000001</v>
      </c>
      <c r="M72" s="89">
        <v>98000</v>
      </c>
      <c r="N72" s="89">
        <v>102801.54</v>
      </c>
      <c r="O72" s="231">
        <f t="shared" si="30"/>
        <v>1.209429882352941</v>
      </c>
      <c r="P72" s="219">
        <v>98000</v>
      </c>
      <c r="Q72" s="81">
        <f t="shared" si="34"/>
        <v>0.95329311214598544</v>
      </c>
    </row>
    <row r="73" spans="1:22" x14ac:dyDescent="0.2">
      <c r="A73" s="83">
        <v>15</v>
      </c>
      <c r="B73" s="157" t="s">
        <v>130</v>
      </c>
      <c r="C73" s="85">
        <v>16664.05</v>
      </c>
      <c r="D73" s="86">
        <v>25000</v>
      </c>
      <c r="E73" s="86">
        <v>25000</v>
      </c>
      <c r="F73" s="77">
        <f t="shared" si="32"/>
        <v>0.5</v>
      </c>
      <c r="G73" s="87">
        <v>25000</v>
      </c>
      <c r="H73" s="77">
        <f t="shared" si="33"/>
        <v>0.5</v>
      </c>
      <c r="I73" s="159">
        <v>31738.61</v>
      </c>
      <c r="J73" s="89">
        <v>50000</v>
      </c>
      <c r="K73" s="158">
        <v>41935.58</v>
      </c>
      <c r="L73" s="89">
        <f t="shared" si="31"/>
        <v>50322.695999999996</v>
      </c>
      <c r="M73" s="89">
        <v>50000</v>
      </c>
      <c r="N73" s="89">
        <v>55190.720000000001</v>
      </c>
      <c r="O73" s="231">
        <f t="shared" si="30"/>
        <v>2.2076288000000002</v>
      </c>
      <c r="P73" s="219">
        <v>90000</v>
      </c>
      <c r="Q73" s="81">
        <f t="shared" si="34"/>
        <v>1.6307089307767682</v>
      </c>
    </row>
    <row r="74" spans="1:22" x14ac:dyDescent="0.2">
      <c r="A74" s="83">
        <v>16</v>
      </c>
      <c r="B74" s="157" t="s">
        <v>182</v>
      </c>
      <c r="C74" s="85">
        <v>6376.38</v>
      </c>
      <c r="D74" s="86">
        <v>10000</v>
      </c>
      <c r="E74" s="86">
        <v>10000</v>
      </c>
      <c r="F74" s="77">
        <f t="shared" si="32"/>
        <v>1</v>
      </c>
      <c r="G74" s="87">
        <v>10000</v>
      </c>
      <c r="H74" s="77">
        <f t="shared" si="33"/>
        <v>1</v>
      </c>
      <c r="I74" s="159">
        <v>4157.5200000000004</v>
      </c>
      <c r="J74" s="89">
        <v>10000</v>
      </c>
      <c r="K74" s="158">
        <v>4157.5200000000004</v>
      </c>
      <c r="L74" s="89">
        <f t="shared" si="31"/>
        <v>4989.0240000000013</v>
      </c>
      <c r="M74" s="89">
        <v>5000</v>
      </c>
      <c r="N74" s="89">
        <v>4314.57</v>
      </c>
      <c r="O74" s="231">
        <f t="shared" si="30"/>
        <v>0.43145699999999998</v>
      </c>
      <c r="P74" s="219">
        <v>5000</v>
      </c>
      <c r="Q74" s="81">
        <f t="shared" si="34"/>
        <v>1.1588640351182158</v>
      </c>
    </row>
    <row r="75" spans="1:22" x14ac:dyDescent="0.2">
      <c r="A75" s="83">
        <v>17</v>
      </c>
      <c r="B75" s="157" t="s">
        <v>122</v>
      </c>
      <c r="C75" s="85">
        <v>77291.89</v>
      </c>
      <c r="D75" s="86">
        <v>99000</v>
      </c>
      <c r="E75" s="86">
        <v>99000</v>
      </c>
      <c r="F75" s="77">
        <f t="shared" si="32"/>
        <v>1</v>
      </c>
      <c r="G75" s="87">
        <v>99000</v>
      </c>
      <c r="H75" s="77">
        <f t="shared" si="33"/>
        <v>1</v>
      </c>
      <c r="I75" s="159">
        <v>66534.77</v>
      </c>
      <c r="J75" s="89">
        <v>99000</v>
      </c>
      <c r="K75" s="158">
        <v>70795.41</v>
      </c>
      <c r="L75" s="89">
        <f t="shared" si="31"/>
        <v>84954.491999999998</v>
      </c>
      <c r="M75" s="89">
        <v>90000</v>
      </c>
      <c r="N75" s="89">
        <v>84223.27</v>
      </c>
      <c r="O75" s="231">
        <f t="shared" si="30"/>
        <v>0.850740101010101</v>
      </c>
      <c r="P75" s="219">
        <v>90000</v>
      </c>
      <c r="Q75" s="81">
        <f t="shared" si="34"/>
        <v>1.0685882891984602</v>
      </c>
      <c r="V75" s="47">
        <v>107355.94</v>
      </c>
    </row>
    <row r="76" spans="1:22" x14ac:dyDescent="0.2">
      <c r="A76" s="83">
        <v>18</v>
      </c>
      <c r="B76" s="157" t="s">
        <v>123</v>
      </c>
      <c r="C76" s="85">
        <v>30298.639999999999</v>
      </c>
      <c r="D76" s="86">
        <v>45000</v>
      </c>
      <c r="E76" s="86">
        <v>35000</v>
      </c>
      <c r="F76" s="77">
        <f t="shared" si="32"/>
        <v>1</v>
      </c>
      <c r="G76" s="87">
        <v>35000</v>
      </c>
      <c r="H76" s="77">
        <f t="shared" si="33"/>
        <v>1</v>
      </c>
      <c r="I76" s="159">
        <v>7359.63</v>
      </c>
      <c r="J76" s="89">
        <v>35000</v>
      </c>
      <c r="K76" s="158">
        <v>8248.6299999999992</v>
      </c>
      <c r="L76" s="89">
        <f t="shared" si="31"/>
        <v>9898.3559999999998</v>
      </c>
      <c r="M76" s="89">
        <v>10000</v>
      </c>
      <c r="N76" s="89">
        <v>35137.949999999997</v>
      </c>
      <c r="O76" s="231">
        <f t="shared" si="30"/>
        <v>0.78084333333333322</v>
      </c>
      <c r="P76" s="219">
        <v>35000</v>
      </c>
      <c r="Q76" s="81">
        <f t="shared" si="34"/>
        <v>0.99607404529860177</v>
      </c>
      <c r="V76" s="47">
        <v>6231.28</v>
      </c>
    </row>
    <row r="77" spans="1:22" x14ac:dyDescent="0.2">
      <c r="A77" s="83">
        <v>19</v>
      </c>
      <c r="B77" s="157" t="s">
        <v>185</v>
      </c>
      <c r="C77" s="85">
        <v>85893.63</v>
      </c>
      <c r="D77" s="86">
        <v>98000</v>
      </c>
      <c r="E77" s="86">
        <v>99000</v>
      </c>
      <c r="F77" s="77">
        <f t="shared" si="32"/>
        <v>1</v>
      </c>
      <c r="G77" s="87">
        <v>99000</v>
      </c>
      <c r="H77" s="77">
        <f t="shared" si="33"/>
        <v>1</v>
      </c>
      <c r="I77" s="159">
        <v>93042.79</v>
      </c>
      <c r="J77" s="89">
        <v>99000</v>
      </c>
      <c r="K77" s="158">
        <v>96808.05</v>
      </c>
      <c r="L77" s="89">
        <f t="shared" si="31"/>
        <v>116169.66</v>
      </c>
      <c r="M77" s="89">
        <v>120000</v>
      </c>
      <c r="N77" s="89">
        <v>113587.22</v>
      </c>
      <c r="O77" s="231">
        <f t="shared" si="30"/>
        <v>1.1590532653061225</v>
      </c>
      <c r="P77" s="219">
        <v>120000</v>
      </c>
      <c r="Q77" s="81">
        <f t="shared" si="34"/>
        <v>1.0564568795679654</v>
      </c>
      <c r="S77" s="51">
        <v>91856.5</v>
      </c>
      <c r="V77" s="47">
        <f>SUM(V75:V76)</f>
        <v>113587.22</v>
      </c>
    </row>
    <row r="78" spans="1:22" x14ac:dyDescent="0.2">
      <c r="A78" s="83">
        <v>20</v>
      </c>
      <c r="B78" s="157" t="s">
        <v>132</v>
      </c>
      <c r="C78" s="85">
        <v>15147.4</v>
      </c>
      <c r="D78" s="86">
        <v>5000</v>
      </c>
      <c r="E78" s="86">
        <v>15000</v>
      </c>
      <c r="F78" s="77">
        <f t="shared" si="32"/>
        <v>1</v>
      </c>
      <c r="G78" s="87">
        <v>15000</v>
      </c>
      <c r="H78" s="77">
        <f t="shared" si="33"/>
        <v>1</v>
      </c>
      <c r="I78" s="87">
        <v>8369.2000000000007</v>
      </c>
      <c r="J78" s="89">
        <v>15000</v>
      </c>
      <c r="K78" s="158">
        <v>8369.2000000000007</v>
      </c>
      <c r="L78" s="89">
        <f t="shared" si="31"/>
        <v>10043.040000000001</v>
      </c>
      <c r="M78" s="89">
        <v>15000</v>
      </c>
      <c r="N78" s="89">
        <v>20314.04</v>
      </c>
      <c r="O78" s="231">
        <f t="shared" si="30"/>
        <v>4.0628080000000004</v>
      </c>
      <c r="P78" s="219">
        <v>15000</v>
      </c>
      <c r="Q78" s="81">
        <f t="shared" si="34"/>
        <v>0.73840555596031121</v>
      </c>
      <c r="S78" s="51">
        <v>9543.5</v>
      </c>
    </row>
    <row r="79" spans="1:22" x14ac:dyDescent="0.2">
      <c r="A79" s="83">
        <v>21</v>
      </c>
      <c r="B79" s="157" t="s">
        <v>50</v>
      </c>
      <c r="C79" s="85">
        <v>10406.67</v>
      </c>
      <c r="D79" s="86">
        <v>10000</v>
      </c>
      <c r="E79" s="86">
        <v>10000</v>
      </c>
      <c r="F79" s="77">
        <f t="shared" si="32"/>
        <v>1</v>
      </c>
      <c r="G79" s="87">
        <v>10000</v>
      </c>
      <c r="H79" s="77">
        <f t="shared" si="33"/>
        <v>1</v>
      </c>
      <c r="I79" s="159">
        <v>3868.8</v>
      </c>
      <c r="J79" s="89">
        <v>10000</v>
      </c>
      <c r="K79" s="158">
        <v>7878</v>
      </c>
      <c r="L79" s="89">
        <f t="shared" si="31"/>
        <v>9453.5999999999985</v>
      </c>
      <c r="M79" s="89">
        <v>10000</v>
      </c>
      <c r="N79" s="89">
        <v>8209.84</v>
      </c>
      <c r="O79" s="231">
        <f t="shared" si="30"/>
        <v>0.82098400000000005</v>
      </c>
      <c r="P79" s="219">
        <v>10000</v>
      </c>
      <c r="Q79" s="81">
        <f t="shared" si="34"/>
        <v>1.2180505344805745</v>
      </c>
      <c r="S79" s="51">
        <f>SUM(S77:S78)</f>
        <v>101400</v>
      </c>
    </row>
    <row r="80" spans="1:22" x14ac:dyDescent="0.2">
      <c r="A80" s="83">
        <v>22</v>
      </c>
      <c r="B80" s="157" t="s">
        <v>221</v>
      </c>
      <c r="C80" s="85">
        <v>21045</v>
      </c>
      <c r="D80" s="86">
        <v>25000</v>
      </c>
      <c r="E80" s="86">
        <v>25000</v>
      </c>
      <c r="F80" s="77">
        <f>E80/J80</f>
        <v>1</v>
      </c>
      <c r="G80" s="87">
        <v>25000</v>
      </c>
      <c r="H80" s="77">
        <f>G80/J80</f>
        <v>1</v>
      </c>
      <c r="I80" s="87">
        <v>13455</v>
      </c>
      <c r="J80" s="89">
        <v>25000</v>
      </c>
      <c r="K80" s="158">
        <v>13455</v>
      </c>
      <c r="L80" s="89">
        <f t="shared" si="31"/>
        <v>16146</v>
      </c>
      <c r="M80" s="89">
        <v>25000</v>
      </c>
      <c r="N80" s="89">
        <v>13455</v>
      </c>
      <c r="O80" s="231">
        <f t="shared" si="30"/>
        <v>0.53820000000000001</v>
      </c>
      <c r="P80" s="219">
        <v>19800</v>
      </c>
      <c r="Q80" s="81">
        <f>P80/N80</f>
        <v>1.471571906354515</v>
      </c>
      <c r="S80" s="51">
        <v>667981.56999999995</v>
      </c>
      <c r="V80" s="47">
        <v>22598.02</v>
      </c>
    </row>
    <row r="81" spans="1:26" x14ac:dyDescent="0.2">
      <c r="A81" s="83">
        <v>23</v>
      </c>
      <c r="B81" s="157" t="s">
        <v>220</v>
      </c>
      <c r="C81" s="85">
        <v>8594</v>
      </c>
      <c r="D81" s="86">
        <v>10000</v>
      </c>
      <c r="E81" s="86">
        <v>10000</v>
      </c>
      <c r="F81" s="77">
        <f>E81/J81</f>
        <v>0.33333333333333331</v>
      </c>
      <c r="G81" s="87">
        <v>10000</v>
      </c>
      <c r="H81" s="77">
        <f>G81/J81</f>
        <v>0.33333333333333331</v>
      </c>
      <c r="I81" s="87">
        <v>29225</v>
      </c>
      <c r="J81" s="89">
        <v>30000</v>
      </c>
      <c r="K81" s="158">
        <v>38800</v>
      </c>
      <c r="L81" s="89">
        <f t="shared" si="31"/>
        <v>46560</v>
      </c>
      <c r="M81" s="89">
        <v>50000</v>
      </c>
      <c r="N81" s="89">
        <v>53628</v>
      </c>
      <c r="O81" s="231">
        <f t="shared" si="30"/>
        <v>5.3628</v>
      </c>
      <c r="P81" s="219">
        <v>19800</v>
      </c>
      <c r="Q81" s="81">
        <f>P81/N81</f>
        <v>0.36921011411948984</v>
      </c>
      <c r="S81" s="51">
        <v>1323.44</v>
      </c>
      <c r="V81" s="47">
        <v>10298.02</v>
      </c>
      <c r="X81" s="47">
        <v>246309.31</v>
      </c>
    </row>
    <row r="82" spans="1:26" hidden="1" x14ac:dyDescent="0.2">
      <c r="A82" s="83">
        <v>24</v>
      </c>
      <c r="B82" s="157" t="s">
        <v>219</v>
      </c>
      <c r="C82" s="85">
        <v>0</v>
      </c>
      <c r="D82" s="86">
        <v>19000</v>
      </c>
      <c r="E82" s="86">
        <v>19000</v>
      </c>
      <c r="F82" s="77">
        <v>0</v>
      </c>
      <c r="G82" s="87">
        <v>0</v>
      </c>
      <c r="H82" s="77">
        <v>0</v>
      </c>
      <c r="I82" s="87"/>
      <c r="J82" s="89"/>
      <c r="K82" s="87"/>
      <c r="L82" s="89">
        <f t="shared" si="31"/>
        <v>0</v>
      </c>
      <c r="M82" s="89"/>
      <c r="N82" s="89"/>
      <c r="O82" s="231">
        <f t="shared" si="30"/>
        <v>0</v>
      </c>
      <c r="P82" s="219">
        <v>0</v>
      </c>
      <c r="Q82" s="81">
        <v>0</v>
      </c>
    </row>
    <row r="83" spans="1:26" x14ac:dyDescent="0.2">
      <c r="A83" s="83">
        <v>25</v>
      </c>
      <c r="B83" s="157" t="s">
        <v>147</v>
      </c>
      <c r="C83" s="85">
        <v>7087.2</v>
      </c>
      <c r="D83" s="86">
        <v>10000</v>
      </c>
      <c r="E83" s="86">
        <v>19000</v>
      </c>
      <c r="F83" s="77">
        <f t="shared" ref="F83:F107" si="35">E83/J83</f>
        <v>1</v>
      </c>
      <c r="G83" s="87">
        <v>19000</v>
      </c>
      <c r="H83" s="77">
        <f t="shared" ref="H83:H93" si="36">G83/J83</f>
        <v>1</v>
      </c>
      <c r="I83" s="159">
        <v>2053</v>
      </c>
      <c r="J83" s="89">
        <v>19000</v>
      </c>
      <c r="K83" s="158">
        <v>2053.6</v>
      </c>
      <c r="L83" s="89">
        <f t="shared" si="31"/>
        <v>2464.3199999999997</v>
      </c>
      <c r="M83" s="89">
        <v>10000</v>
      </c>
      <c r="N83" s="89">
        <v>2382.33</v>
      </c>
      <c r="O83" s="231">
        <f t="shared" si="30"/>
        <v>0.238233</v>
      </c>
      <c r="P83" s="219">
        <v>15000</v>
      </c>
      <c r="Q83" s="81">
        <f t="shared" ref="Q83:Q107" si="37">P83/N83</f>
        <v>6.2963569278815283</v>
      </c>
      <c r="S83" s="51">
        <v>1587.13</v>
      </c>
      <c r="V83" s="47">
        <f>SUM(V80:V82)</f>
        <v>32896.04</v>
      </c>
      <c r="X83" s="47">
        <v>-221125.04</v>
      </c>
    </row>
    <row r="84" spans="1:26" x14ac:dyDescent="0.2">
      <c r="A84" s="83">
        <v>25</v>
      </c>
      <c r="B84" s="157" t="s">
        <v>124</v>
      </c>
      <c r="C84" s="85">
        <v>197286.36</v>
      </c>
      <c r="D84" s="86">
        <v>250000</v>
      </c>
      <c r="E84" s="86">
        <v>220000</v>
      </c>
      <c r="F84" s="77">
        <f t="shared" si="35"/>
        <v>1</v>
      </c>
      <c r="G84" s="87">
        <v>220000</v>
      </c>
      <c r="H84" s="77">
        <f t="shared" si="36"/>
        <v>1</v>
      </c>
      <c r="I84" s="87">
        <v>0</v>
      </c>
      <c r="J84" s="89">
        <v>220000</v>
      </c>
      <c r="K84" s="87">
        <v>0</v>
      </c>
      <c r="L84" s="89">
        <f t="shared" si="31"/>
        <v>0</v>
      </c>
      <c r="M84" s="89">
        <v>220000</v>
      </c>
      <c r="N84" s="89">
        <v>221125.04</v>
      </c>
      <c r="O84" s="231">
        <f t="shared" si="30"/>
        <v>0.88450015999999998</v>
      </c>
      <c r="P84" s="219">
        <v>250000</v>
      </c>
      <c r="Q84" s="81">
        <f t="shared" si="37"/>
        <v>1.1305820453441184</v>
      </c>
      <c r="S84" s="94">
        <f>SUM(S80:S83)</f>
        <v>670892.1399999999</v>
      </c>
      <c r="V84" s="47">
        <v>173570.34</v>
      </c>
      <c r="X84" s="47">
        <f>SUM(X81:X83)</f>
        <v>25184.26999999999</v>
      </c>
    </row>
    <row r="85" spans="1:26" x14ac:dyDescent="0.2">
      <c r="A85" s="83">
        <v>26</v>
      </c>
      <c r="B85" s="157" t="s">
        <v>131</v>
      </c>
      <c r="C85" s="85">
        <v>72567.520000000004</v>
      </c>
      <c r="D85" s="86">
        <v>40000</v>
      </c>
      <c r="E85" s="86">
        <v>40000</v>
      </c>
      <c r="F85" s="77">
        <f t="shared" si="35"/>
        <v>0.66666666666666663</v>
      </c>
      <c r="G85" s="87">
        <v>60000</v>
      </c>
      <c r="H85" s="77">
        <f t="shared" si="36"/>
        <v>1</v>
      </c>
      <c r="I85" s="87">
        <v>0</v>
      </c>
      <c r="J85" s="89">
        <v>60000</v>
      </c>
      <c r="K85" s="87">
        <v>0</v>
      </c>
      <c r="L85" s="89">
        <f t="shared" si="31"/>
        <v>0</v>
      </c>
      <c r="M85" s="89">
        <v>60000</v>
      </c>
      <c r="N85" s="89">
        <v>25184.27</v>
      </c>
      <c r="O85" s="231">
        <f t="shared" si="30"/>
        <v>0.62960674999999999</v>
      </c>
      <c r="P85" s="219">
        <v>60000</v>
      </c>
      <c r="Q85" s="81">
        <f t="shared" si="37"/>
        <v>2.3824395148241342</v>
      </c>
      <c r="V85" s="47">
        <v>749420.63</v>
      </c>
    </row>
    <row r="86" spans="1:26" x14ac:dyDescent="0.2">
      <c r="A86" s="83">
        <v>27</v>
      </c>
      <c r="B86" s="157" t="s">
        <v>108</v>
      </c>
      <c r="C86" s="85">
        <v>26006.87</v>
      </c>
      <c r="D86" s="86">
        <v>30000</v>
      </c>
      <c r="E86" s="86">
        <v>30000</v>
      </c>
      <c r="F86" s="77">
        <f t="shared" si="35"/>
        <v>0.75</v>
      </c>
      <c r="G86" s="87">
        <v>30000</v>
      </c>
      <c r="H86" s="77">
        <f t="shared" si="36"/>
        <v>0.75</v>
      </c>
      <c r="I86" s="159">
        <v>24880.080000000002</v>
      </c>
      <c r="J86" s="89">
        <v>40000</v>
      </c>
      <c r="K86" s="158">
        <v>26413.88</v>
      </c>
      <c r="L86" s="89">
        <f t="shared" si="31"/>
        <v>31696.655999999999</v>
      </c>
      <c r="M86" s="89">
        <v>35000</v>
      </c>
      <c r="N86" s="89">
        <v>32896.04</v>
      </c>
      <c r="O86" s="231">
        <f t="shared" si="30"/>
        <v>1.0965346666666667</v>
      </c>
      <c r="P86" s="219">
        <v>40000</v>
      </c>
      <c r="Q86" s="81">
        <f t="shared" si="37"/>
        <v>1.2159518288523481</v>
      </c>
      <c r="S86" s="51">
        <v>116257.06</v>
      </c>
      <c r="V86" s="47">
        <v>5898.32</v>
      </c>
    </row>
    <row r="87" spans="1:26" x14ac:dyDescent="0.2">
      <c r="A87" s="83">
        <v>28</v>
      </c>
      <c r="B87" s="157" t="s">
        <v>169</v>
      </c>
      <c r="C87" s="85">
        <v>551026.39</v>
      </c>
      <c r="D87" s="86">
        <v>800000</v>
      </c>
      <c r="E87" s="86">
        <v>800000</v>
      </c>
      <c r="F87" s="77">
        <f t="shared" si="35"/>
        <v>1</v>
      </c>
      <c r="G87" s="87">
        <v>800000</v>
      </c>
      <c r="H87" s="77">
        <f t="shared" si="36"/>
        <v>1</v>
      </c>
      <c r="I87" s="87">
        <v>623104.14</v>
      </c>
      <c r="J87" s="89">
        <v>800000</v>
      </c>
      <c r="K87" s="160">
        <v>684919.57</v>
      </c>
      <c r="L87" s="89">
        <f t="shared" si="31"/>
        <v>821903.48399999994</v>
      </c>
      <c r="M87" s="89">
        <v>820000</v>
      </c>
      <c r="N87" s="89">
        <v>801020.81</v>
      </c>
      <c r="O87" s="231">
        <f t="shared" si="30"/>
        <v>1.0012760125</v>
      </c>
      <c r="P87" s="219">
        <v>1210000</v>
      </c>
      <c r="Q87" s="81">
        <f t="shared" si="37"/>
        <v>1.5105724906198128</v>
      </c>
      <c r="S87" s="51">
        <v>65458.31</v>
      </c>
      <c r="V87" s="47">
        <v>32839.870000000003</v>
      </c>
      <c r="X87" s="47">
        <v>588070.05000000005</v>
      </c>
    </row>
    <row r="88" spans="1:26" x14ac:dyDescent="0.2">
      <c r="A88" s="83">
        <v>29</v>
      </c>
      <c r="B88" s="157" t="s">
        <v>170</v>
      </c>
      <c r="C88" s="85">
        <v>33250</v>
      </c>
      <c r="D88" s="86">
        <v>35000</v>
      </c>
      <c r="E88" s="86">
        <v>35000</v>
      </c>
      <c r="F88" s="77">
        <f t="shared" si="35"/>
        <v>0.53846153846153844</v>
      </c>
      <c r="G88" s="87">
        <v>65000</v>
      </c>
      <c r="H88" s="77">
        <f t="shared" si="36"/>
        <v>1</v>
      </c>
      <c r="I88" s="87">
        <v>47788.6</v>
      </c>
      <c r="J88" s="89">
        <v>65000</v>
      </c>
      <c r="K88" s="87">
        <v>53097.98</v>
      </c>
      <c r="L88" s="89">
        <f t="shared" si="31"/>
        <v>63717.576000000008</v>
      </c>
      <c r="M88" s="89">
        <v>65000</v>
      </c>
      <c r="N88" s="89">
        <v>64124</v>
      </c>
      <c r="O88" s="231">
        <f t="shared" ref="O88:O110" si="38">N88/D88</f>
        <v>1.8321142857142858</v>
      </c>
      <c r="P88" s="219">
        <v>75000</v>
      </c>
      <c r="Q88" s="81">
        <f t="shared" si="37"/>
        <v>1.1696088827895952</v>
      </c>
      <c r="S88" s="51">
        <f>SUM(S86:S87)</f>
        <v>181715.37</v>
      </c>
      <c r="V88" s="47">
        <f>SUM(V84:V87)</f>
        <v>961729.15999999992</v>
      </c>
      <c r="X88" s="47">
        <v>272674.65000000002</v>
      </c>
    </row>
    <row r="89" spans="1:26" x14ac:dyDescent="0.2">
      <c r="A89" s="83">
        <v>30</v>
      </c>
      <c r="B89" s="157" t="s">
        <v>72</v>
      </c>
      <c r="C89" s="85">
        <v>530125.57999999996</v>
      </c>
      <c r="D89" s="86">
        <v>500000</v>
      </c>
      <c r="E89" s="86">
        <v>472000</v>
      </c>
      <c r="F89" s="77">
        <f t="shared" si="35"/>
        <v>1.8879999999999999</v>
      </c>
      <c r="G89" s="87">
        <v>350000</v>
      </c>
      <c r="H89" s="77">
        <f t="shared" si="36"/>
        <v>1.4</v>
      </c>
      <c r="I89" s="87">
        <v>181715.37</v>
      </c>
      <c r="J89" s="89">
        <v>250000</v>
      </c>
      <c r="K89" s="87">
        <v>196187.45</v>
      </c>
      <c r="L89" s="89">
        <f t="shared" si="31"/>
        <v>235424.94000000003</v>
      </c>
      <c r="M89" s="89">
        <v>220000</v>
      </c>
      <c r="N89" s="89">
        <v>247605.63</v>
      </c>
      <c r="O89" s="231">
        <f t="shared" si="38"/>
        <v>0.49521125999999999</v>
      </c>
      <c r="P89" s="219">
        <v>220000</v>
      </c>
      <c r="Q89" s="81">
        <f t="shared" si="37"/>
        <v>0.88850968372568906</v>
      </c>
      <c r="V89" s="47">
        <v>179355.17</v>
      </c>
      <c r="X89" s="47">
        <v>1985.43</v>
      </c>
    </row>
    <row r="90" spans="1:26" x14ac:dyDescent="0.2">
      <c r="A90" s="83">
        <v>31</v>
      </c>
      <c r="B90" s="157" t="s">
        <v>98</v>
      </c>
      <c r="C90" s="85">
        <v>240434.45</v>
      </c>
      <c r="D90" s="86">
        <v>500000</v>
      </c>
      <c r="E90" s="86">
        <v>500000</v>
      </c>
      <c r="F90" s="77">
        <f t="shared" si="35"/>
        <v>0.625</v>
      </c>
      <c r="G90" s="87">
        <v>650000</v>
      </c>
      <c r="H90" s="77">
        <f t="shared" si="36"/>
        <v>0.8125</v>
      </c>
      <c r="I90" s="159">
        <v>617829.96</v>
      </c>
      <c r="J90" s="89">
        <v>800000</v>
      </c>
      <c r="K90" s="160">
        <v>665829.96</v>
      </c>
      <c r="L90" s="89">
        <f t="shared" si="31"/>
        <v>798995.95200000005</v>
      </c>
      <c r="M90" s="89">
        <v>800000</v>
      </c>
      <c r="N90" s="89">
        <v>788158.82</v>
      </c>
      <c r="O90" s="231">
        <f t="shared" si="38"/>
        <v>1.5763176399999999</v>
      </c>
      <c r="P90" s="219">
        <v>1450000</v>
      </c>
      <c r="Q90" s="81">
        <f t="shared" si="37"/>
        <v>1.8397307283828912</v>
      </c>
      <c r="S90" s="51">
        <v>5898.32</v>
      </c>
      <c r="V90" s="47">
        <v>68249.97</v>
      </c>
      <c r="X90" s="47">
        <v>2414.6799999999998</v>
      </c>
    </row>
    <row r="91" spans="1:26" x14ac:dyDescent="0.2">
      <c r="A91" s="83">
        <v>32</v>
      </c>
      <c r="B91" s="157" t="s">
        <v>186</v>
      </c>
      <c r="C91" s="85">
        <v>223434.52</v>
      </c>
      <c r="D91" s="86">
        <v>300000</v>
      </c>
      <c r="E91" s="86">
        <v>300000</v>
      </c>
      <c r="F91" s="77">
        <f t="shared" si="35"/>
        <v>1.3636363636363635</v>
      </c>
      <c r="G91" s="87">
        <v>300000</v>
      </c>
      <c r="H91" s="77">
        <f t="shared" si="36"/>
        <v>1.3636363636363635</v>
      </c>
      <c r="I91" s="87">
        <v>141635.5</v>
      </c>
      <c r="J91" s="89">
        <v>220000</v>
      </c>
      <c r="K91" s="158">
        <v>141635.5</v>
      </c>
      <c r="L91" s="89">
        <f t="shared" si="31"/>
        <v>169962.59999999998</v>
      </c>
      <c r="M91" s="89">
        <v>170000</v>
      </c>
      <c r="N91" s="89">
        <v>173570.34</v>
      </c>
      <c r="O91" s="231">
        <f t="shared" si="38"/>
        <v>0.57856779999999997</v>
      </c>
      <c r="P91" s="219">
        <v>190000</v>
      </c>
      <c r="Q91" s="81">
        <f t="shared" si="37"/>
        <v>1.0946570710180092</v>
      </c>
      <c r="S91" s="51">
        <v>611931.64</v>
      </c>
      <c r="V91" s="47">
        <f>SUM(V89:V90)</f>
        <v>247605.14</v>
      </c>
      <c r="X91" s="47">
        <f>SUM(X87:X90)</f>
        <v>865144.81000000017</v>
      </c>
    </row>
    <row r="92" spans="1:26" x14ac:dyDescent="0.2">
      <c r="A92" s="83">
        <v>33</v>
      </c>
      <c r="B92" s="157" t="s">
        <v>112</v>
      </c>
      <c r="C92" s="85">
        <v>375922.34</v>
      </c>
      <c r="D92" s="86">
        <v>350000</v>
      </c>
      <c r="E92" s="86">
        <v>370000</v>
      </c>
      <c r="F92" s="77">
        <f t="shared" si="35"/>
        <v>1.0571428571428572</v>
      </c>
      <c r="G92" s="87">
        <v>420000</v>
      </c>
      <c r="H92" s="77">
        <f t="shared" si="36"/>
        <v>1.2</v>
      </c>
      <c r="I92" s="159">
        <v>218728.38</v>
      </c>
      <c r="J92" s="89">
        <v>350000</v>
      </c>
      <c r="K92" s="158">
        <v>264541.11</v>
      </c>
      <c r="L92" s="89">
        <f t="shared" si="31"/>
        <v>317449.33199999994</v>
      </c>
      <c r="M92" s="89">
        <v>300000</v>
      </c>
      <c r="N92" s="89">
        <v>295670.09999999998</v>
      </c>
      <c r="O92" s="231">
        <f t="shared" si="38"/>
        <v>0.84477171428571418</v>
      </c>
      <c r="P92" s="219">
        <v>420000</v>
      </c>
      <c r="Q92" s="81">
        <f t="shared" si="37"/>
        <v>1.420502106909018</v>
      </c>
      <c r="S92" s="51">
        <f>SUM(S90:S91)</f>
        <v>617829.96</v>
      </c>
      <c r="V92" s="47">
        <v>113306.5</v>
      </c>
      <c r="X92" s="47">
        <v>-64124</v>
      </c>
    </row>
    <row r="93" spans="1:26" ht="13.5" thickBot="1" x14ac:dyDescent="0.25">
      <c r="A93" s="83">
        <v>34</v>
      </c>
      <c r="B93" s="161" t="s">
        <v>171</v>
      </c>
      <c r="C93" s="82">
        <v>132950</v>
      </c>
      <c r="D93" s="162">
        <v>99000</v>
      </c>
      <c r="E93" s="162">
        <v>99000</v>
      </c>
      <c r="F93" s="100">
        <f t="shared" si="35"/>
        <v>0.82499999999999996</v>
      </c>
      <c r="G93" s="163">
        <v>99000</v>
      </c>
      <c r="H93" s="100">
        <f t="shared" si="36"/>
        <v>0.82499999999999996</v>
      </c>
      <c r="I93" s="164">
        <v>101400</v>
      </c>
      <c r="J93" s="102">
        <v>120000</v>
      </c>
      <c r="K93" s="165">
        <v>122850</v>
      </c>
      <c r="L93" s="102">
        <f t="shared" si="31"/>
        <v>147420</v>
      </c>
      <c r="M93" s="102">
        <v>130000</v>
      </c>
      <c r="N93" s="102">
        <v>122850</v>
      </c>
      <c r="O93" s="232">
        <f t="shared" si="38"/>
        <v>1.240909090909091</v>
      </c>
      <c r="P93" s="228">
        <v>130000</v>
      </c>
      <c r="Q93" s="103">
        <f t="shared" si="37"/>
        <v>1.0582010582010581</v>
      </c>
      <c r="V93" s="47">
        <v>9543.5</v>
      </c>
      <c r="X93" s="47">
        <f>SUM(X91:X92)</f>
        <v>801020.81000000017</v>
      </c>
    </row>
    <row r="94" spans="1:26" s="52" customFormat="1" ht="13.5" thickBot="1" x14ac:dyDescent="0.25">
      <c r="A94" s="104" t="s">
        <v>256</v>
      </c>
      <c r="B94" s="152" t="s">
        <v>74</v>
      </c>
      <c r="C94" s="106">
        <f>SUM(C95:C138)</f>
        <v>1982586.5799999998</v>
      </c>
      <c r="D94" s="106">
        <f>SUM(D95:D138)</f>
        <v>1569494</v>
      </c>
      <c r="E94" s="106">
        <f>SUM(E95:E138)</f>
        <v>2017387</v>
      </c>
      <c r="F94" s="107">
        <f t="shared" si="35"/>
        <v>0.80418729236928466</v>
      </c>
      <c r="G94" s="106">
        <f t="shared" ref="G94:N94" si="39">SUM(G95:G138)</f>
        <v>2432137</v>
      </c>
      <c r="H94" s="106" t="e">
        <f t="shared" si="39"/>
        <v>#DIV/0!</v>
      </c>
      <c r="I94" s="106">
        <f t="shared" si="39"/>
        <v>1916145.58</v>
      </c>
      <c r="J94" s="153">
        <f t="shared" si="39"/>
        <v>2508603.4299999997</v>
      </c>
      <c r="K94" s="106">
        <f t="shared" si="39"/>
        <v>2160034.7800000003</v>
      </c>
      <c r="L94" s="106">
        <f t="shared" si="39"/>
        <v>2580841.736</v>
      </c>
      <c r="M94" s="153">
        <f t="shared" ref="M94" si="40">SUM(M95:M138)</f>
        <v>2729085.43</v>
      </c>
      <c r="N94" s="153">
        <f t="shared" si="39"/>
        <v>2766689.1400000006</v>
      </c>
      <c r="O94" s="233">
        <f t="shared" si="38"/>
        <v>1.762790517198537</v>
      </c>
      <c r="P94" s="221">
        <f>SUM(P95:P138)</f>
        <v>2165314</v>
      </c>
      <c r="Q94" s="108">
        <f t="shared" si="37"/>
        <v>0.78263725718025534</v>
      </c>
      <c r="R94" s="54"/>
      <c r="S94" s="166">
        <v>1649085.98</v>
      </c>
      <c r="T94" s="54"/>
      <c r="V94" s="54">
        <f>SUM(V92:V93)</f>
        <v>122850</v>
      </c>
      <c r="X94" s="54"/>
      <c r="Y94" s="54"/>
      <c r="Z94" s="54"/>
    </row>
    <row r="95" spans="1:26" x14ac:dyDescent="0.2">
      <c r="A95" s="167">
        <v>1</v>
      </c>
      <c r="B95" s="154" t="s">
        <v>102</v>
      </c>
      <c r="C95" s="88">
        <v>54200</v>
      </c>
      <c r="D95" s="168">
        <v>70000</v>
      </c>
      <c r="E95" s="168">
        <v>60000</v>
      </c>
      <c r="F95" s="77">
        <f t="shared" si="35"/>
        <v>0.66666666666666663</v>
      </c>
      <c r="G95" s="155">
        <v>90000</v>
      </c>
      <c r="H95" s="77">
        <f t="shared" ref="H95:H107" si="41">G95/J95</f>
        <v>1</v>
      </c>
      <c r="I95" s="155">
        <v>63350</v>
      </c>
      <c r="J95" s="79">
        <v>90000</v>
      </c>
      <c r="K95" s="156">
        <v>146100</v>
      </c>
      <c r="L95" s="79">
        <f t="shared" ref="L95:L127" si="42">K95/10*12</f>
        <v>175320</v>
      </c>
      <c r="M95" s="79">
        <v>160000</v>
      </c>
      <c r="N95" s="79">
        <v>198600</v>
      </c>
      <c r="O95" s="234">
        <f t="shared" si="38"/>
        <v>2.8371428571428572</v>
      </c>
      <c r="P95" s="237">
        <v>90000</v>
      </c>
      <c r="Q95" s="81">
        <f t="shared" si="37"/>
        <v>0.45317220543806647</v>
      </c>
      <c r="S95" s="94">
        <v>934200.49</v>
      </c>
    </row>
    <row r="96" spans="1:26" x14ac:dyDescent="0.2">
      <c r="A96" s="169">
        <v>2</v>
      </c>
      <c r="B96" s="157" t="s">
        <v>172</v>
      </c>
      <c r="C96" s="85">
        <v>80126.77</v>
      </c>
      <c r="D96" s="86">
        <v>80000</v>
      </c>
      <c r="E96" s="86">
        <v>80000</v>
      </c>
      <c r="F96" s="77">
        <f t="shared" si="35"/>
        <v>1</v>
      </c>
      <c r="G96" s="87">
        <v>80000</v>
      </c>
      <c r="H96" s="77">
        <f t="shared" si="41"/>
        <v>1</v>
      </c>
      <c r="I96" s="87">
        <v>57936.800000000003</v>
      </c>
      <c r="J96" s="89">
        <v>80000</v>
      </c>
      <c r="K96" s="158">
        <v>61996.800000000003</v>
      </c>
      <c r="L96" s="89">
        <f t="shared" si="42"/>
        <v>74396.160000000003</v>
      </c>
      <c r="M96" s="89">
        <v>70000</v>
      </c>
      <c r="N96" s="89">
        <v>67210.399999999994</v>
      </c>
      <c r="O96" s="231">
        <f t="shared" si="38"/>
        <v>0.84012999999999993</v>
      </c>
      <c r="P96" s="219">
        <v>90000</v>
      </c>
      <c r="Q96" s="81">
        <f t="shared" si="37"/>
        <v>1.3390784759501506</v>
      </c>
      <c r="S96" s="94">
        <f>SUM(S94:S95)</f>
        <v>2583286.4699999997</v>
      </c>
    </row>
    <row r="97" spans="1:22" x14ac:dyDescent="0.2">
      <c r="A97" s="169">
        <v>3</v>
      </c>
      <c r="B97" s="157" t="s">
        <v>173</v>
      </c>
      <c r="C97" s="85">
        <v>4451.2</v>
      </c>
      <c r="D97" s="86">
        <v>6500</v>
      </c>
      <c r="E97" s="86">
        <v>6500</v>
      </c>
      <c r="F97" s="77">
        <f t="shared" si="35"/>
        <v>1</v>
      </c>
      <c r="G97" s="87">
        <v>6500</v>
      </c>
      <c r="H97" s="77">
        <f t="shared" si="41"/>
        <v>1</v>
      </c>
      <c r="I97" s="87">
        <v>2469.1999999999998</v>
      </c>
      <c r="J97" s="89">
        <v>6500</v>
      </c>
      <c r="K97" s="158">
        <v>2560.1999999999998</v>
      </c>
      <c r="L97" s="89">
        <f t="shared" si="42"/>
        <v>3072.24</v>
      </c>
      <c r="M97" s="89">
        <v>6500</v>
      </c>
      <c r="N97" s="89">
        <v>3004.2</v>
      </c>
      <c r="O97" s="231">
        <f t="shared" si="38"/>
        <v>0.46218461538461536</v>
      </c>
      <c r="P97" s="219">
        <v>6500</v>
      </c>
      <c r="Q97" s="81">
        <f t="shared" si="37"/>
        <v>2.1636375740629785</v>
      </c>
    </row>
    <row r="98" spans="1:22" x14ac:dyDescent="0.2">
      <c r="A98" s="169">
        <v>4</v>
      </c>
      <c r="B98" s="157" t="s">
        <v>236</v>
      </c>
      <c r="C98" s="85">
        <v>17793.759999999998</v>
      </c>
      <c r="D98" s="86">
        <v>19000</v>
      </c>
      <c r="E98" s="86">
        <v>19000</v>
      </c>
      <c r="F98" s="77">
        <f t="shared" si="35"/>
        <v>1</v>
      </c>
      <c r="G98" s="87">
        <v>19000</v>
      </c>
      <c r="H98" s="77">
        <f t="shared" si="41"/>
        <v>1</v>
      </c>
      <c r="I98" s="87">
        <v>13077</v>
      </c>
      <c r="J98" s="89">
        <v>19000</v>
      </c>
      <c r="K98" s="160">
        <v>14463</v>
      </c>
      <c r="L98" s="89">
        <f t="shared" si="42"/>
        <v>17355.599999999999</v>
      </c>
      <c r="M98" s="89">
        <v>19000</v>
      </c>
      <c r="N98" s="89">
        <v>14463</v>
      </c>
      <c r="O98" s="231">
        <f t="shared" si="38"/>
        <v>0.76121052631578945</v>
      </c>
      <c r="P98" s="219">
        <v>19000</v>
      </c>
      <c r="Q98" s="81">
        <f t="shared" si="37"/>
        <v>1.313697019982023</v>
      </c>
      <c r="R98" s="47">
        <f>SUM(N99:N102)</f>
        <v>421585.15</v>
      </c>
    </row>
    <row r="99" spans="1:22" x14ac:dyDescent="0.2">
      <c r="A99" s="169">
        <v>5</v>
      </c>
      <c r="B99" s="157" t="s">
        <v>133</v>
      </c>
      <c r="C99" s="85">
        <v>54081.120000000003</v>
      </c>
      <c r="D99" s="86">
        <v>50000</v>
      </c>
      <c r="E99" s="86">
        <v>75000</v>
      </c>
      <c r="F99" s="77">
        <f t="shared" si="35"/>
        <v>1.3636363636363635</v>
      </c>
      <c r="G99" s="87">
        <v>75000</v>
      </c>
      <c r="H99" s="77">
        <f t="shared" si="41"/>
        <v>1.3636363636363635</v>
      </c>
      <c r="I99" s="87">
        <v>39894.25</v>
      </c>
      <c r="J99" s="89">
        <v>55000</v>
      </c>
      <c r="K99" s="158">
        <v>45186.59</v>
      </c>
      <c r="L99" s="89">
        <f t="shared" si="42"/>
        <v>54223.907999999996</v>
      </c>
      <c r="M99" s="89">
        <v>55000</v>
      </c>
      <c r="N99" s="89">
        <v>56152.99</v>
      </c>
      <c r="O99" s="231">
        <f t="shared" si="38"/>
        <v>1.1230598000000001</v>
      </c>
      <c r="P99" s="219">
        <v>55000</v>
      </c>
      <c r="Q99" s="81">
        <f t="shared" si="37"/>
        <v>0.97946698831175338</v>
      </c>
      <c r="S99" s="51">
        <v>5812</v>
      </c>
    </row>
    <row r="100" spans="1:22" x14ac:dyDescent="0.2">
      <c r="A100" s="169">
        <v>6</v>
      </c>
      <c r="B100" s="157" t="s">
        <v>23</v>
      </c>
      <c r="C100" s="85">
        <v>55633.25</v>
      </c>
      <c r="D100" s="86">
        <v>55000</v>
      </c>
      <c r="E100" s="86">
        <v>55000</v>
      </c>
      <c r="F100" s="77">
        <f t="shared" si="35"/>
        <v>1</v>
      </c>
      <c r="G100" s="87">
        <v>55000</v>
      </c>
      <c r="H100" s="77">
        <f t="shared" si="41"/>
        <v>1</v>
      </c>
      <c r="I100" s="87">
        <v>40707.99</v>
      </c>
      <c r="J100" s="89">
        <v>55000</v>
      </c>
      <c r="K100" s="158">
        <v>45672.37</v>
      </c>
      <c r="L100" s="89">
        <f t="shared" si="42"/>
        <v>54806.843999999997</v>
      </c>
      <c r="M100" s="89">
        <v>55000</v>
      </c>
      <c r="N100" s="89">
        <v>54737.26</v>
      </c>
      <c r="O100" s="231">
        <f t="shared" si="38"/>
        <v>0.99522290909090916</v>
      </c>
      <c r="P100" s="219">
        <v>55000</v>
      </c>
      <c r="Q100" s="81">
        <f t="shared" si="37"/>
        <v>1.0048000210459931</v>
      </c>
      <c r="S100" s="51">
        <v>7265</v>
      </c>
      <c r="V100" s="47">
        <v>6428</v>
      </c>
    </row>
    <row r="101" spans="1:22" x14ac:dyDescent="0.2">
      <c r="A101" s="169">
        <v>7</v>
      </c>
      <c r="B101" s="157" t="s">
        <v>187</v>
      </c>
      <c r="C101" s="85">
        <v>60587.29</v>
      </c>
      <c r="D101" s="86">
        <v>60000</v>
      </c>
      <c r="E101" s="86">
        <v>60000</v>
      </c>
      <c r="F101" s="77">
        <f t="shared" si="35"/>
        <v>0.8571428571428571</v>
      </c>
      <c r="G101" s="87">
        <v>60000</v>
      </c>
      <c r="H101" s="77">
        <f t="shared" si="41"/>
        <v>0.8571428571428571</v>
      </c>
      <c r="I101" s="87">
        <v>53538.41</v>
      </c>
      <c r="J101" s="89">
        <v>70000</v>
      </c>
      <c r="K101" s="158">
        <v>59120.49</v>
      </c>
      <c r="L101" s="89">
        <f t="shared" si="42"/>
        <v>70944.588000000003</v>
      </c>
      <c r="M101" s="89">
        <v>70000</v>
      </c>
      <c r="N101" s="89">
        <v>69717.649999999994</v>
      </c>
      <c r="O101" s="231">
        <f t="shared" si="38"/>
        <v>1.1619608333333333</v>
      </c>
      <c r="P101" s="219">
        <v>70000</v>
      </c>
      <c r="Q101" s="81">
        <f t="shared" si="37"/>
        <v>1.0040499070178068</v>
      </c>
      <c r="S101" s="51">
        <f>SUM(S99:S100)</f>
        <v>13077</v>
      </c>
      <c r="V101" s="47">
        <v>8035</v>
      </c>
    </row>
    <row r="102" spans="1:22" x14ac:dyDescent="0.2">
      <c r="A102" s="169">
        <v>8</v>
      </c>
      <c r="B102" s="157" t="s">
        <v>21</v>
      </c>
      <c r="C102" s="85">
        <v>172466.36</v>
      </c>
      <c r="D102" s="86">
        <v>175000</v>
      </c>
      <c r="E102" s="86">
        <v>195000</v>
      </c>
      <c r="F102" s="77">
        <f t="shared" si="35"/>
        <v>0.82978723404255317</v>
      </c>
      <c r="G102" s="87">
        <v>195000</v>
      </c>
      <c r="H102" s="77">
        <f t="shared" si="41"/>
        <v>0.82978723404255317</v>
      </c>
      <c r="I102" s="87">
        <v>190517.61</v>
      </c>
      <c r="J102" s="89">
        <v>235000</v>
      </c>
      <c r="K102" s="160">
        <v>212911.81</v>
      </c>
      <c r="L102" s="89">
        <f t="shared" si="42"/>
        <v>255494.17200000002</v>
      </c>
      <c r="M102" s="89">
        <v>235000</v>
      </c>
      <c r="N102" s="89">
        <v>240977.25</v>
      </c>
      <c r="O102" s="231">
        <f t="shared" si="38"/>
        <v>1.377012857142857</v>
      </c>
      <c r="P102" s="219">
        <v>195000</v>
      </c>
      <c r="Q102" s="81">
        <f t="shared" si="37"/>
        <v>0.80920501831604441</v>
      </c>
      <c r="V102" s="47">
        <f>SUM(V100:V101)</f>
        <v>14463</v>
      </c>
    </row>
    <row r="103" spans="1:22" x14ac:dyDescent="0.2">
      <c r="A103" s="169">
        <v>9</v>
      </c>
      <c r="B103" s="157" t="s">
        <v>237</v>
      </c>
      <c r="C103" s="85">
        <v>40106</v>
      </c>
      <c r="D103" s="86">
        <v>50000</v>
      </c>
      <c r="E103" s="86">
        <v>50000</v>
      </c>
      <c r="F103" s="77">
        <f t="shared" si="35"/>
        <v>1</v>
      </c>
      <c r="G103" s="87">
        <v>50000</v>
      </c>
      <c r="H103" s="77">
        <f t="shared" si="41"/>
        <v>1</v>
      </c>
      <c r="I103" s="87">
        <v>45151</v>
      </c>
      <c r="J103" s="89">
        <v>50000</v>
      </c>
      <c r="K103" s="170">
        <v>45151</v>
      </c>
      <c r="L103" s="89">
        <f t="shared" si="42"/>
        <v>54181.200000000004</v>
      </c>
      <c r="M103" s="89">
        <v>50000</v>
      </c>
      <c r="N103" s="89">
        <v>53476</v>
      </c>
      <c r="O103" s="231">
        <f t="shared" si="38"/>
        <v>1.06952</v>
      </c>
      <c r="P103" s="219">
        <v>60000</v>
      </c>
      <c r="Q103" s="81">
        <f t="shared" si="37"/>
        <v>1.1219986536016158</v>
      </c>
      <c r="S103" s="51">
        <v>545.95000000000005</v>
      </c>
    </row>
    <row r="104" spans="1:22" x14ac:dyDescent="0.2">
      <c r="A104" s="169">
        <v>10</v>
      </c>
      <c r="B104" s="157" t="s">
        <v>210</v>
      </c>
      <c r="C104" s="85">
        <v>220970.75</v>
      </c>
      <c r="D104" s="86">
        <v>250000</v>
      </c>
      <c r="E104" s="86">
        <v>250000</v>
      </c>
      <c r="F104" s="77">
        <f t="shared" si="35"/>
        <v>0.83333333333333337</v>
      </c>
      <c r="G104" s="87">
        <v>250000</v>
      </c>
      <c r="H104" s="77">
        <f t="shared" si="41"/>
        <v>0.83333333333333337</v>
      </c>
      <c r="I104" s="87">
        <v>236204.35</v>
      </c>
      <c r="J104" s="89">
        <v>300000</v>
      </c>
      <c r="K104" s="158">
        <v>250375.2</v>
      </c>
      <c r="L104" s="89">
        <f t="shared" si="42"/>
        <v>300450.24</v>
      </c>
      <c r="M104" s="89">
        <v>300000</v>
      </c>
      <c r="N104" s="89">
        <v>333150.78999999998</v>
      </c>
      <c r="O104" s="231">
        <f t="shared" si="38"/>
        <v>1.3326031599999999</v>
      </c>
      <c r="P104" s="219">
        <v>300000</v>
      </c>
      <c r="Q104" s="81">
        <f t="shared" si="37"/>
        <v>0.90049313705664635</v>
      </c>
      <c r="S104" s="51">
        <v>189971.66</v>
      </c>
    </row>
    <row r="105" spans="1:22" x14ac:dyDescent="0.2">
      <c r="A105" s="169">
        <v>11</v>
      </c>
      <c r="B105" s="157" t="s">
        <v>238</v>
      </c>
      <c r="C105" s="85">
        <v>111497.48</v>
      </c>
      <c r="D105" s="86">
        <v>60000</v>
      </c>
      <c r="E105" s="86">
        <v>90000</v>
      </c>
      <c r="F105" s="77">
        <f t="shared" si="35"/>
        <v>1</v>
      </c>
      <c r="G105" s="87">
        <v>90000</v>
      </c>
      <c r="H105" s="77">
        <f t="shared" si="41"/>
        <v>1</v>
      </c>
      <c r="I105" s="87">
        <v>43076.36</v>
      </c>
      <c r="J105" s="89">
        <v>90000</v>
      </c>
      <c r="K105" s="158">
        <v>43676.36</v>
      </c>
      <c r="L105" s="89">
        <f t="shared" si="42"/>
        <v>52411.632000000005</v>
      </c>
      <c r="M105" s="89">
        <v>90000</v>
      </c>
      <c r="N105" s="89">
        <v>55864.34</v>
      </c>
      <c r="O105" s="231">
        <f t="shared" si="38"/>
        <v>0.93107233333333328</v>
      </c>
      <c r="P105" s="219">
        <v>90000</v>
      </c>
      <c r="Q105" s="81">
        <f t="shared" si="37"/>
        <v>1.6110456151455472</v>
      </c>
      <c r="S105" s="51">
        <f>SUM(S103:S104)</f>
        <v>190517.61000000002</v>
      </c>
    </row>
    <row r="106" spans="1:22" x14ac:dyDescent="0.2">
      <c r="A106" s="171" t="s">
        <v>174</v>
      </c>
      <c r="B106" s="157" t="s">
        <v>194</v>
      </c>
      <c r="C106" s="85">
        <v>19828.669999999998</v>
      </c>
      <c r="D106" s="86">
        <v>18000</v>
      </c>
      <c r="E106" s="86">
        <v>19500</v>
      </c>
      <c r="F106" s="77">
        <f t="shared" si="35"/>
        <v>1</v>
      </c>
      <c r="G106" s="87">
        <v>19500</v>
      </c>
      <c r="H106" s="77">
        <f t="shared" si="41"/>
        <v>1</v>
      </c>
      <c r="I106" s="87">
        <v>18413.63</v>
      </c>
      <c r="J106" s="89">
        <v>19500</v>
      </c>
      <c r="K106" s="158">
        <v>19923.63</v>
      </c>
      <c r="L106" s="89">
        <f t="shared" si="42"/>
        <v>23908.356</v>
      </c>
      <c r="M106" s="89">
        <v>19500</v>
      </c>
      <c r="N106" s="89">
        <v>25620.52</v>
      </c>
      <c r="O106" s="231">
        <f t="shared" si="38"/>
        <v>1.4233622222222222</v>
      </c>
      <c r="P106" s="219">
        <v>19500</v>
      </c>
      <c r="Q106" s="81">
        <f t="shared" si="37"/>
        <v>0.76110867382863423</v>
      </c>
    </row>
    <row r="107" spans="1:22" x14ac:dyDescent="0.2">
      <c r="A107" s="171" t="s">
        <v>175</v>
      </c>
      <c r="B107" s="157" t="s">
        <v>206</v>
      </c>
      <c r="C107" s="85">
        <v>226730.37</v>
      </c>
      <c r="D107" s="86">
        <v>220000</v>
      </c>
      <c r="E107" s="86">
        <v>220000</v>
      </c>
      <c r="F107" s="77">
        <f t="shared" si="35"/>
        <v>1</v>
      </c>
      <c r="G107" s="87">
        <v>220000</v>
      </c>
      <c r="H107" s="77">
        <f t="shared" si="41"/>
        <v>1</v>
      </c>
      <c r="I107" s="87">
        <v>151861.5</v>
      </c>
      <c r="J107" s="89">
        <v>220000</v>
      </c>
      <c r="K107" s="158">
        <v>168735</v>
      </c>
      <c r="L107" s="89">
        <f t="shared" si="42"/>
        <v>202482</v>
      </c>
      <c r="M107" s="89">
        <v>202482</v>
      </c>
      <c r="N107" s="89">
        <v>202482</v>
      </c>
      <c r="O107" s="231">
        <f t="shared" si="38"/>
        <v>0.92037272727272723</v>
      </c>
      <c r="P107" s="219">
        <v>202482</v>
      </c>
      <c r="Q107" s="81">
        <f t="shared" si="37"/>
        <v>1</v>
      </c>
    </row>
    <row r="108" spans="1:22" x14ac:dyDescent="0.2">
      <c r="A108" s="169">
        <v>14</v>
      </c>
      <c r="B108" s="157" t="s">
        <v>241</v>
      </c>
      <c r="C108" s="85">
        <v>32772.879999999997</v>
      </c>
      <c r="D108" s="86">
        <v>16800</v>
      </c>
      <c r="E108" s="86">
        <v>16800</v>
      </c>
      <c r="F108" s="77">
        <v>0</v>
      </c>
      <c r="G108" s="87">
        <v>16800</v>
      </c>
      <c r="H108" s="77">
        <v>0</v>
      </c>
      <c r="I108" s="87">
        <v>66600</v>
      </c>
      <c r="J108" s="89">
        <v>80000</v>
      </c>
      <c r="K108" s="158">
        <v>74000</v>
      </c>
      <c r="L108" s="89">
        <f t="shared" si="42"/>
        <v>88800</v>
      </c>
      <c r="M108" s="89">
        <v>80000</v>
      </c>
      <c r="N108" s="89">
        <v>82800</v>
      </c>
      <c r="O108" s="231">
        <f t="shared" si="38"/>
        <v>4.9285714285714288</v>
      </c>
      <c r="P108" s="219">
        <v>16800</v>
      </c>
      <c r="Q108" s="81">
        <v>0</v>
      </c>
    </row>
    <row r="109" spans="1:22" x14ac:dyDescent="0.2">
      <c r="A109" s="169">
        <v>15</v>
      </c>
      <c r="B109" s="157" t="s">
        <v>193</v>
      </c>
      <c r="C109" s="85">
        <v>20196</v>
      </c>
      <c r="D109" s="86">
        <v>20194</v>
      </c>
      <c r="E109" s="86">
        <v>22032</v>
      </c>
      <c r="F109" s="77">
        <f>E109/J109</f>
        <v>1</v>
      </c>
      <c r="G109" s="87">
        <v>22032</v>
      </c>
      <c r="H109" s="77">
        <f>G109/J109</f>
        <v>1</v>
      </c>
      <c r="I109" s="87">
        <v>16923</v>
      </c>
      <c r="J109" s="89">
        <v>22032</v>
      </c>
      <c r="K109" s="158">
        <v>18828</v>
      </c>
      <c r="L109" s="89">
        <f t="shared" si="42"/>
        <v>22593.599999999999</v>
      </c>
      <c r="M109" s="89">
        <v>22032</v>
      </c>
      <c r="N109" s="89">
        <v>22638</v>
      </c>
      <c r="O109" s="231">
        <f t="shared" si="38"/>
        <v>1.1210260473407943</v>
      </c>
      <c r="P109" s="219">
        <v>22032</v>
      </c>
      <c r="Q109" s="81">
        <f>P109/N109</f>
        <v>0.97323085078187122</v>
      </c>
    </row>
    <row r="110" spans="1:22" x14ac:dyDescent="0.2">
      <c r="A110" s="169">
        <v>16</v>
      </c>
      <c r="B110" s="157" t="s">
        <v>294</v>
      </c>
      <c r="C110" s="85">
        <v>82520</v>
      </c>
      <c r="D110" s="86">
        <v>20000</v>
      </c>
      <c r="E110" s="86">
        <v>20000</v>
      </c>
      <c r="F110" s="77">
        <v>0</v>
      </c>
      <c r="G110" s="87">
        <v>90000</v>
      </c>
      <c r="H110" s="77">
        <v>0</v>
      </c>
      <c r="I110" s="87">
        <v>62300</v>
      </c>
      <c r="J110" s="89">
        <v>70000</v>
      </c>
      <c r="K110" s="158">
        <v>69950</v>
      </c>
      <c r="L110" s="89">
        <f t="shared" si="42"/>
        <v>83940</v>
      </c>
      <c r="M110" s="89">
        <v>70000</v>
      </c>
      <c r="N110" s="89">
        <v>69950</v>
      </c>
      <c r="O110" s="231">
        <f t="shared" si="38"/>
        <v>3.4975000000000001</v>
      </c>
      <c r="P110" s="219">
        <v>0</v>
      </c>
      <c r="Q110" s="81">
        <v>0</v>
      </c>
    </row>
    <row r="111" spans="1:22" x14ac:dyDescent="0.2">
      <c r="A111" s="169">
        <v>17</v>
      </c>
      <c r="B111" s="157" t="s">
        <v>245</v>
      </c>
      <c r="C111" s="88">
        <v>49090</v>
      </c>
      <c r="D111" s="86">
        <v>0</v>
      </c>
      <c r="E111" s="86">
        <v>5000</v>
      </c>
      <c r="F111" s="77">
        <v>0</v>
      </c>
      <c r="G111" s="87">
        <v>5000</v>
      </c>
      <c r="H111" s="77">
        <v>0</v>
      </c>
      <c r="I111" s="87">
        <v>3450</v>
      </c>
      <c r="J111" s="89">
        <v>5000</v>
      </c>
      <c r="K111" s="158">
        <v>3450</v>
      </c>
      <c r="L111" s="89">
        <f t="shared" si="42"/>
        <v>4140</v>
      </c>
      <c r="M111" s="89">
        <v>5000</v>
      </c>
      <c r="N111" s="89">
        <v>3450</v>
      </c>
      <c r="O111" s="231">
        <v>0</v>
      </c>
      <c r="P111" s="219">
        <v>5000</v>
      </c>
      <c r="Q111" s="81">
        <v>0</v>
      </c>
    </row>
    <row r="112" spans="1:22" x14ac:dyDescent="0.2">
      <c r="A112" s="171" t="s">
        <v>176</v>
      </c>
      <c r="B112" s="157" t="s">
        <v>184</v>
      </c>
      <c r="C112" s="85">
        <v>15101.7</v>
      </c>
      <c r="D112" s="86">
        <v>18000</v>
      </c>
      <c r="E112" s="86">
        <v>18000</v>
      </c>
      <c r="F112" s="77">
        <f>E112/J112</f>
        <v>1.1612903225806452</v>
      </c>
      <c r="G112" s="87">
        <v>18000</v>
      </c>
      <c r="H112" s="77">
        <f>G112/J112</f>
        <v>1.1612903225806452</v>
      </c>
      <c r="I112" s="87">
        <v>11258.3</v>
      </c>
      <c r="J112" s="89">
        <v>15500</v>
      </c>
      <c r="K112" s="158">
        <v>12831.05</v>
      </c>
      <c r="L112" s="89">
        <f t="shared" si="42"/>
        <v>15397.26</v>
      </c>
      <c r="M112" s="89">
        <v>15500</v>
      </c>
      <c r="N112" s="89">
        <v>15374.01</v>
      </c>
      <c r="O112" s="231">
        <f t="shared" ref="O112:O119" si="43">N112/D112</f>
        <v>0.85411166666666671</v>
      </c>
      <c r="P112" s="219">
        <v>18000</v>
      </c>
      <c r="Q112" s="81">
        <f>P112/N112</f>
        <v>1.1708070958715391</v>
      </c>
    </row>
    <row r="113" spans="1:22" x14ac:dyDescent="0.2">
      <c r="A113" s="171" t="s">
        <v>192</v>
      </c>
      <c r="B113" s="157" t="s">
        <v>160</v>
      </c>
      <c r="C113" s="85">
        <v>55269.21</v>
      </c>
      <c r="D113" s="86">
        <v>65000</v>
      </c>
      <c r="E113" s="86">
        <v>65000</v>
      </c>
      <c r="F113" s="77">
        <f>E113/J113</f>
        <v>1.625</v>
      </c>
      <c r="G113" s="87">
        <v>65000</v>
      </c>
      <c r="H113" s="77">
        <f>G113/J113</f>
        <v>1.625</v>
      </c>
      <c r="I113" s="87">
        <v>27900</v>
      </c>
      <c r="J113" s="89">
        <v>40000</v>
      </c>
      <c r="K113" s="158">
        <v>30807.1</v>
      </c>
      <c r="L113" s="89">
        <f t="shared" si="42"/>
        <v>36968.520000000004</v>
      </c>
      <c r="M113" s="89">
        <v>40000</v>
      </c>
      <c r="N113" s="89">
        <v>36619.32</v>
      </c>
      <c r="O113" s="231">
        <f t="shared" si="43"/>
        <v>0.56337415384615386</v>
      </c>
      <c r="P113" s="219">
        <v>40000</v>
      </c>
      <c r="Q113" s="81">
        <f>P113/N113</f>
        <v>1.0923195733836675</v>
      </c>
    </row>
    <row r="114" spans="1:22" x14ac:dyDescent="0.2">
      <c r="A114" s="169">
        <v>20</v>
      </c>
      <c r="B114" s="157" t="s">
        <v>115</v>
      </c>
      <c r="C114" s="85">
        <v>20160</v>
      </c>
      <c r="D114" s="86">
        <v>18000</v>
      </c>
      <c r="E114" s="86">
        <v>18000</v>
      </c>
      <c r="F114" s="77">
        <f>E114/J114</f>
        <v>1</v>
      </c>
      <c r="G114" s="87">
        <v>18000</v>
      </c>
      <c r="H114" s="77">
        <f>G114/J114</f>
        <v>1</v>
      </c>
      <c r="I114" s="87">
        <v>10560</v>
      </c>
      <c r="J114" s="89">
        <v>18000</v>
      </c>
      <c r="K114" s="158">
        <v>11440</v>
      </c>
      <c r="L114" s="89">
        <f t="shared" si="42"/>
        <v>13728</v>
      </c>
      <c r="M114" s="89">
        <v>18000</v>
      </c>
      <c r="N114" s="89">
        <v>14784.05</v>
      </c>
      <c r="O114" s="231">
        <f t="shared" si="43"/>
        <v>0.82133611111111104</v>
      </c>
      <c r="P114" s="219">
        <v>18000</v>
      </c>
      <c r="Q114" s="81">
        <f>P114/N114</f>
        <v>1.2175283498094231</v>
      </c>
    </row>
    <row r="115" spans="1:22" x14ac:dyDescent="0.2">
      <c r="A115" s="169">
        <v>21</v>
      </c>
      <c r="B115" s="157" t="s">
        <v>51</v>
      </c>
      <c r="C115" s="85">
        <v>6621</v>
      </c>
      <c r="D115" s="86">
        <v>10000</v>
      </c>
      <c r="E115" s="86">
        <v>10000</v>
      </c>
      <c r="F115" s="77">
        <f>E115/J115</f>
        <v>1</v>
      </c>
      <c r="G115" s="87">
        <v>10000</v>
      </c>
      <c r="H115" s="77">
        <f>G115/J115</f>
        <v>1</v>
      </c>
      <c r="I115" s="87">
        <v>6761.19</v>
      </c>
      <c r="J115" s="89">
        <v>10000</v>
      </c>
      <c r="K115" s="158">
        <v>7061.19</v>
      </c>
      <c r="L115" s="89">
        <f t="shared" si="42"/>
        <v>8473.4279999999999</v>
      </c>
      <c r="M115" s="89">
        <v>10000</v>
      </c>
      <c r="N115" s="89">
        <v>7061.19</v>
      </c>
      <c r="O115" s="231">
        <f t="shared" si="43"/>
        <v>0.70611899999999994</v>
      </c>
      <c r="P115" s="219">
        <v>10000</v>
      </c>
      <c r="Q115" s="81">
        <f>P115/N115</f>
        <v>1.416191888336102</v>
      </c>
    </row>
    <row r="116" spans="1:22" x14ac:dyDescent="0.2">
      <c r="A116" s="169">
        <v>22</v>
      </c>
      <c r="B116" s="157" t="s">
        <v>156</v>
      </c>
      <c r="C116" s="85">
        <v>0</v>
      </c>
      <c r="D116" s="86">
        <v>10000</v>
      </c>
      <c r="E116" s="86">
        <v>10000</v>
      </c>
      <c r="F116" s="77">
        <v>0</v>
      </c>
      <c r="G116" s="87">
        <v>10000</v>
      </c>
      <c r="H116" s="77">
        <v>0</v>
      </c>
      <c r="I116" s="87">
        <v>4542</v>
      </c>
      <c r="J116" s="89">
        <v>10000</v>
      </c>
      <c r="K116" s="158">
        <v>4542</v>
      </c>
      <c r="L116" s="89">
        <f t="shared" si="42"/>
        <v>5450.4</v>
      </c>
      <c r="M116" s="89">
        <v>10000</v>
      </c>
      <c r="N116" s="89">
        <v>11799.5</v>
      </c>
      <c r="O116" s="231">
        <f t="shared" si="43"/>
        <v>1.1799500000000001</v>
      </c>
      <c r="P116" s="219">
        <v>5000</v>
      </c>
      <c r="Q116" s="81">
        <v>0</v>
      </c>
    </row>
    <row r="117" spans="1:22" x14ac:dyDescent="0.2">
      <c r="A117" s="169">
        <v>23</v>
      </c>
      <c r="B117" s="157" t="s">
        <v>205</v>
      </c>
      <c r="C117" s="85">
        <v>15326</v>
      </c>
      <c r="D117" s="86">
        <v>20000</v>
      </c>
      <c r="E117" s="86">
        <v>19000</v>
      </c>
      <c r="F117" s="77">
        <f>E117/J117</f>
        <v>1</v>
      </c>
      <c r="G117" s="87">
        <v>19000</v>
      </c>
      <c r="H117" s="77">
        <f>G117/J117</f>
        <v>1</v>
      </c>
      <c r="I117" s="87">
        <v>17500</v>
      </c>
      <c r="J117" s="89">
        <v>19000</v>
      </c>
      <c r="K117" s="87">
        <v>17500</v>
      </c>
      <c r="L117" s="89">
        <f t="shared" si="42"/>
        <v>21000</v>
      </c>
      <c r="M117" s="89">
        <v>19000</v>
      </c>
      <c r="N117" s="89">
        <v>27588</v>
      </c>
      <c r="O117" s="231">
        <f t="shared" si="43"/>
        <v>1.3794</v>
      </c>
      <c r="P117" s="219">
        <v>19000</v>
      </c>
      <c r="Q117" s="81">
        <f>P117/N117</f>
        <v>0.68870523415977958</v>
      </c>
    </row>
    <row r="118" spans="1:22" x14ac:dyDescent="0.2">
      <c r="A118" s="169">
        <v>24</v>
      </c>
      <c r="B118" s="157" t="s">
        <v>239</v>
      </c>
      <c r="C118" s="85">
        <v>73970</v>
      </c>
      <c r="D118" s="86">
        <v>73000</v>
      </c>
      <c r="E118" s="86">
        <v>65180</v>
      </c>
      <c r="F118" s="77">
        <f>E118/J118</f>
        <v>1</v>
      </c>
      <c r="G118" s="87">
        <v>65180</v>
      </c>
      <c r="H118" s="77">
        <f>G118/J118</f>
        <v>1</v>
      </c>
      <c r="I118" s="87">
        <v>40590</v>
      </c>
      <c r="J118" s="89">
        <v>65180</v>
      </c>
      <c r="K118" s="87">
        <v>43990</v>
      </c>
      <c r="L118" s="89">
        <f t="shared" si="42"/>
        <v>52788</v>
      </c>
      <c r="M118" s="89">
        <v>65180</v>
      </c>
      <c r="N118" s="89">
        <v>66560</v>
      </c>
      <c r="O118" s="231">
        <f t="shared" si="43"/>
        <v>0.91178082191780818</v>
      </c>
      <c r="P118" s="219">
        <v>70000</v>
      </c>
      <c r="Q118" s="81">
        <f>P118/N118</f>
        <v>1.0516826923076923</v>
      </c>
      <c r="V118" s="47">
        <v>25110</v>
      </c>
    </row>
    <row r="119" spans="1:22" x14ac:dyDescent="0.2">
      <c r="A119" s="169">
        <v>25</v>
      </c>
      <c r="B119" s="157" t="s">
        <v>161</v>
      </c>
      <c r="C119" s="85">
        <v>93310</v>
      </c>
      <c r="D119" s="86">
        <v>70000</v>
      </c>
      <c r="E119" s="86">
        <v>70000</v>
      </c>
      <c r="F119" s="77">
        <f>E119/J119</f>
        <v>2.3333333333333335</v>
      </c>
      <c r="G119" s="87">
        <v>70000</v>
      </c>
      <c r="H119" s="77">
        <f>G119/J119</f>
        <v>2.3333333333333335</v>
      </c>
      <c r="I119" s="87">
        <v>20850</v>
      </c>
      <c r="J119" s="89">
        <v>30000</v>
      </c>
      <c r="K119" s="158">
        <v>20850</v>
      </c>
      <c r="L119" s="89">
        <f t="shared" si="42"/>
        <v>25020</v>
      </c>
      <c r="M119" s="89">
        <v>30000</v>
      </c>
      <c r="N119" s="172">
        <v>61574</v>
      </c>
      <c r="O119" s="231">
        <f t="shared" si="43"/>
        <v>0.87962857142857143</v>
      </c>
      <c r="P119" s="219">
        <v>30000</v>
      </c>
      <c r="Q119" s="81">
        <f>P119/N119</f>
        <v>0.48721863124045861</v>
      </c>
      <c r="V119" s="47">
        <v>41450</v>
      </c>
    </row>
    <row r="120" spans="1:22" x14ac:dyDescent="0.2">
      <c r="A120" s="169">
        <v>26</v>
      </c>
      <c r="B120" s="157" t="s">
        <v>302</v>
      </c>
      <c r="C120" s="85">
        <v>0</v>
      </c>
      <c r="D120" s="86">
        <v>0</v>
      </c>
      <c r="E120" s="86">
        <v>0</v>
      </c>
      <c r="F120" s="77">
        <v>0</v>
      </c>
      <c r="G120" s="87">
        <v>0</v>
      </c>
      <c r="H120" s="77">
        <v>0</v>
      </c>
      <c r="I120" s="87">
        <v>88750</v>
      </c>
      <c r="J120" s="89">
        <v>88750</v>
      </c>
      <c r="K120" s="158">
        <v>88750</v>
      </c>
      <c r="L120" s="89">
        <f t="shared" si="42"/>
        <v>106500</v>
      </c>
      <c r="M120" s="89">
        <v>88750</v>
      </c>
      <c r="N120" s="172">
        <v>88750</v>
      </c>
      <c r="O120" s="231">
        <v>0</v>
      </c>
      <c r="P120" s="219">
        <v>50000</v>
      </c>
      <c r="Q120" s="81">
        <f>P120/N120</f>
        <v>0.56338028169014087</v>
      </c>
      <c r="V120" s="47">
        <f>SUM(V118:V119)</f>
        <v>66560</v>
      </c>
    </row>
    <row r="121" spans="1:22" x14ac:dyDescent="0.2">
      <c r="A121" s="169">
        <v>27</v>
      </c>
      <c r="B121" s="157" t="s">
        <v>235</v>
      </c>
      <c r="C121" s="85">
        <v>84060</v>
      </c>
      <c r="D121" s="86">
        <v>25000</v>
      </c>
      <c r="E121" s="86">
        <v>25000</v>
      </c>
      <c r="F121" s="77">
        <f>E121/J121</f>
        <v>0.95675468809797171</v>
      </c>
      <c r="G121" s="87">
        <v>26000</v>
      </c>
      <c r="H121" s="77">
        <f>G121/J121</f>
        <v>0.99502487562189057</v>
      </c>
      <c r="I121" s="87">
        <v>26130</v>
      </c>
      <c r="J121" s="89">
        <v>26130</v>
      </c>
      <c r="K121" s="158">
        <v>26130</v>
      </c>
      <c r="L121" s="89">
        <f t="shared" si="42"/>
        <v>31356</v>
      </c>
      <c r="M121" s="89">
        <v>26130</v>
      </c>
      <c r="N121" s="172">
        <v>30710</v>
      </c>
      <c r="O121" s="231">
        <f>N121/D121</f>
        <v>1.2283999999999999</v>
      </c>
      <c r="P121" s="219">
        <v>0</v>
      </c>
      <c r="Q121" s="81">
        <f>P121/N121</f>
        <v>0</v>
      </c>
    </row>
    <row r="122" spans="1:22" x14ac:dyDescent="0.2">
      <c r="A122" s="169">
        <v>28</v>
      </c>
      <c r="B122" s="157" t="s">
        <v>203</v>
      </c>
      <c r="C122" s="85">
        <v>0</v>
      </c>
      <c r="D122" s="86">
        <v>10000</v>
      </c>
      <c r="E122" s="86">
        <v>19000</v>
      </c>
      <c r="F122" s="77">
        <v>0</v>
      </c>
      <c r="G122" s="87">
        <v>19000</v>
      </c>
      <c r="H122" s="77">
        <v>0</v>
      </c>
      <c r="I122" s="87">
        <v>0</v>
      </c>
      <c r="J122" s="89">
        <v>0</v>
      </c>
      <c r="K122" s="87">
        <v>0</v>
      </c>
      <c r="L122" s="89">
        <f t="shared" si="42"/>
        <v>0</v>
      </c>
      <c r="M122" s="89">
        <v>0</v>
      </c>
      <c r="N122" s="172">
        <v>0</v>
      </c>
      <c r="O122" s="231">
        <v>0</v>
      </c>
      <c r="P122" s="219">
        <v>19000</v>
      </c>
      <c r="Q122" s="81">
        <v>0</v>
      </c>
      <c r="V122" s="47">
        <v>40724</v>
      </c>
    </row>
    <row r="123" spans="1:22" x14ac:dyDescent="0.2">
      <c r="A123" s="169">
        <v>29</v>
      </c>
      <c r="B123" s="157" t="s">
        <v>310</v>
      </c>
      <c r="C123" s="85"/>
      <c r="D123" s="86">
        <v>0</v>
      </c>
      <c r="E123" s="86">
        <v>244375</v>
      </c>
      <c r="F123" s="77">
        <v>0</v>
      </c>
      <c r="G123" s="87">
        <v>264375</v>
      </c>
      <c r="H123" s="77">
        <v>0</v>
      </c>
      <c r="I123" s="87">
        <v>261565.43</v>
      </c>
      <c r="J123" s="89">
        <v>94375</v>
      </c>
      <c r="K123" s="89">
        <v>94375</v>
      </c>
      <c r="L123" s="89">
        <f t="shared" si="42"/>
        <v>113250</v>
      </c>
      <c r="M123" s="89">
        <v>244375</v>
      </c>
      <c r="N123" s="172">
        <v>163040.01999999999</v>
      </c>
      <c r="O123" s="231">
        <v>0</v>
      </c>
      <c r="P123" s="219">
        <v>40000</v>
      </c>
      <c r="Q123" s="81">
        <f t="shared" ref="Q123:Q127" si="44">P123/N123</f>
        <v>0.24533853712726483</v>
      </c>
      <c r="R123" s="47">
        <v>12740</v>
      </c>
      <c r="V123" s="47">
        <v>20850</v>
      </c>
    </row>
    <row r="124" spans="1:22" x14ac:dyDescent="0.2">
      <c r="A124" s="169">
        <v>30</v>
      </c>
      <c r="B124" s="157" t="s">
        <v>201</v>
      </c>
      <c r="C124" s="85">
        <v>56060</v>
      </c>
      <c r="D124" s="86">
        <v>0</v>
      </c>
      <c r="E124" s="86">
        <v>0</v>
      </c>
      <c r="F124" s="77">
        <v>0</v>
      </c>
      <c r="G124" s="87">
        <v>0</v>
      </c>
      <c r="H124" s="77">
        <v>0</v>
      </c>
      <c r="I124" s="87">
        <v>0</v>
      </c>
      <c r="J124" s="89">
        <v>167190.43</v>
      </c>
      <c r="K124" s="89">
        <v>167190.43</v>
      </c>
      <c r="L124" s="89">
        <f t="shared" si="42"/>
        <v>200628.51599999997</v>
      </c>
      <c r="M124" s="89">
        <v>167190.43</v>
      </c>
      <c r="N124" s="172">
        <v>261565.43</v>
      </c>
      <c r="O124" s="231">
        <v>0</v>
      </c>
      <c r="P124" s="219">
        <v>0</v>
      </c>
      <c r="Q124" s="81">
        <f t="shared" si="44"/>
        <v>0</v>
      </c>
      <c r="R124" s="47">
        <v>27850</v>
      </c>
      <c r="V124" s="47">
        <f>SUM(V122:V123)</f>
        <v>61574</v>
      </c>
    </row>
    <row r="125" spans="1:22" x14ac:dyDescent="0.2">
      <c r="A125" s="169">
        <v>31</v>
      </c>
      <c r="B125" s="157" t="s">
        <v>285</v>
      </c>
      <c r="C125" s="85">
        <v>0</v>
      </c>
      <c r="D125" s="86">
        <v>0</v>
      </c>
      <c r="E125" s="86">
        <v>0</v>
      </c>
      <c r="F125" s="77">
        <v>0</v>
      </c>
      <c r="G125" s="87">
        <v>90000</v>
      </c>
      <c r="H125" s="77">
        <v>0</v>
      </c>
      <c r="I125" s="87">
        <v>24300</v>
      </c>
      <c r="J125" s="89">
        <v>24300</v>
      </c>
      <c r="K125" s="87">
        <v>24300</v>
      </c>
      <c r="L125" s="89">
        <f t="shared" si="42"/>
        <v>29160</v>
      </c>
      <c r="M125" s="89">
        <v>24300</v>
      </c>
      <c r="N125" s="172">
        <v>24300</v>
      </c>
      <c r="O125" s="231">
        <v>0</v>
      </c>
      <c r="P125" s="219">
        <v>90000</v>
      </c>
      <c r="Q125" s="81">
        <f t="shared" si="44"/>
        <v>3.7037037037037037</v>
      </c>
      <c r="R125" s="47">
        <f>SUM(R123:R124)</f>
        <v>40590</v>
      </c>
    </row>
    <row r="126" spans="1:22" x14ac:dyDescent="0.2">
      <c r="A126" s="169">
        <v>32</v>
      </c>
      <c r="B126" s="157" t="s">
        <v>224</v>
      </c>
      <c r="C126" s="85"/>
      <c r="D126" s="86">
        <v>15000</v>
      </c>
      <c r="E126" s="86">
        <v>15000</v>
      </c>
      <c r="F126" s="77">
        <v>0</v>
      </c>
      <c r="G126" s="87">
        <v>15000</v>
      </c>
      <c r="H126" s="77">
        <v>0</v>
      </c>
      <c r="I126" s="87">
        <v>41388</v>
      </c>
      <c r="J126" s="89">
        <v>41388</v>
      </c>
      <c r="K126" s="87">
        <v>41388</v>
      </c>
      <c r="L126" s="89">
        <f t="shared" si="42"/>
        <v>49665.600000000006</v>
      </c>
      <c r="M126" s="89">
        <v>41388</v>
      </c>
      <c r="N126" s="172">
        <v>0</v>
      </c>
      <c r="O126" s="231">
        <v>0</v>
      </c>
      <c r="P126" s="219">
        <v>0</v>
      </c>
      <c r="Q126" s="81" t="e">
        <f t="shared" si="44"/>
        <v>#DIV/0!</v>
      </c>
    </row>
    <row r="127" spans="1:22" x14ac:dyDescent="0.2">
      <c r="A127" s="169">
        <v>33</v>
      </c>
      <c r="B127" s="157" t="s">
        <v>311</v>
      </c>
      <c r="C127" s="85"/>
      <c r="D127" s="86">
        <v>15000</v>
      </c>
      <c r="E127" s="86">
        <v>15000</v>
      </c>
      <c r="F127" s="77">
        <v>0</v>
      </c>
      <c r="G127" s="87">
        <v>98750</v>
      </c>
      <c r="H127" s="77">
        <v>0</v>
      </c>
      <c r="I127" s="87">
        <v>90000</v>
      </c>
      <c r="J127" s="89">
        <v>98750</v>
      </c>
      <c r="K127" s="87">
        <v>90000</v>
      </c>
      <c r="L127" s="89">
        <f t="shared" si="42"/>
        <v>108000</v>
      </c>
      <c r="M127" s="89">
        <v>98750</v>
      </c>
      <c r="N127" s="172">
        <v>90000</v>
      </c>
      <c r="O127" s="231">
        <v>0</v>
      </c>
      <c r="P127" s="219">
        <v>90000</v>
      </c>
      <c r="Q127" s="81">
        <f t="shared" si="44"/>
        <v>1</v>
      </c>
    </row>
    <row r="128" spans="1:22" x14ac:dyDescent="0.2">
      <c r="A128" s="169">
        <v>34</v>
      </c>
      <c r="B128" s="157" t="s">
        <v>312</v>
      </c>
      <c r="C128" s="85"/>
      <c r="D128" s="86">
        <v>0</v>
      </c>
      <c r="E128" s="86"/>
      <c r="F128" s="77"/>
      <c r="G128" s="87"/>
      <c r="H128" s="77"/>
      <c r="I128" s="87">
        <v>0</v>
      </c>
      <c r="J128" s="89">
        <v>0</v>
      </c>
      <c r="K128" s="87">
        <v>0</v>
      </c>
      <c r="L128" s="89">
        <v>0</v>
      </c>
      <c r="M128" s="89">
        <v>0</v>
      </c>
      <c r="N128" s="89">
        <v>0</v>
      </c>
      <c r="O128" s="231">
        <v>0</v>
      </c>
      <c r="P128" s="219">
        <v>60000</v>
      </c>
      <c r="Q128" s="81">
        <v>0</v>
      </c>
    </row>
    <row r="129" spans="1:26" x14ac:dyDescent="0.2">
      <c r="A129" s="169">
        <v>35</v>
      </c>
      <c r="B129" s="157" t="s">
        <v>314</v>
      </c>
      <c r="C129" s="85"/>
      <c r="D129" s="86">
        <v>0</v>
      </c>
      <c r="E129" s="86"/>
      <c r="F129" s="77"/>
      <c r="G129" s="87"/>
      <c r="H129" s="77"/>
      <c r="I129" s="87"/>
      <c r="J129" s="89"/>
      <c r="K129" s="87"/>
      <c r="L129" s="89"/>
      <c r="M129" s="89">
        <v>0</v>
      </c>
      <c r="N129" s="89">
        <v>0</v>
      </c>
      <c r="O129" s="231">
        <v>0</v>
      </c>
      <c r="P129" s="219">
        <v>95000</v>
      </c>
      <c r="Q129" s="81">
        <v>0</v>
      </c>
    </row>
    <row r="130" spans="1:26" x14ac:dyDescent="0.2">
      <c r="A130" s="169">
        <v>36</v>
      </c>
      <c r="B130" s="157" t="s">
        <v>296</v>
      </c>
      <c r="C130" s="85">
        <v>0</v>
      </c>
      <c r="D130" s="86">
        <v>0</v>
      </c>
      <c r="E130" s="86">
        <v>0</v>
      </c>
      <c r="F130" s="77">
        <v>0</v>
      </c>
      <c r="G130" s="87">
        <v>42000</v>
      </c>
      <c r="H130" s="77">
        <v>0</v>
      </c>
      <c r="I130" s="87">
        <v>0</v>
      </c>
      <c r="J130" s="89">
        <v>42000</v>
      </c>
      <c r="K130" s="87">
        <v>0</v>
      </c>
      <c r="L130" s="89">
        <v>0</v>
      </c>
      <c r="M130" s="89">
        <v>42000</v>
      </c>
      <c r="N130" s="172">
        <v>41388</v>
      </c>
      <c r="O130" s="231">
        <v>0</v>
      </c>
      <c r="P130" s="219">
        <v>0</v>
      </c>
      <c r="Q130" s="81">
        <f>P130/N130</f>
        <v>0</v>
      </c>
    </row>
    <row r="131" spans="1:26" x14ac:dyDescent="0.2">
      <c r="A131" s="169">
        <v>37</v>
      </c>
      <c r="B131" s="157" t="s">
        <v>247</v>
      </c>
      <c r="C131" s="85">
        <v>71195.520000000004</v>
      </c>
      <c r="D131" s="86">
        <v>0</v>
      </c>
      <c r="E131" s="86">
        <v>40000</v>
      </c>
      <c r="F131" s="77">
        <v>0</v>
      </c>
      <c r="G131" s="87">
        <v>55000</v>
      </c>
      <c r="H131" s="77">
        <v>0</v>
      </c>
      <c r="I131" s="87">
        <v>17826.080000000002</v>
      </c>
      <c r="J131" s="89">
        <v>55000</v>
      </c>
      <c r="K131" s="87">
        <v>17826.080000000002</v>
      </c>
      <c r="L131" s="89">
        <f>K131/10*12</f>
        <v>21391.296000000002</v>
      </c>
      <c r="M131" s="89">
        <v>55000</v>
      </c>
      <c r="N131" s="172">
        <v>17826.080000000002</v>
      </c>
      <c r="O131" s="231" t="e">
        <f>N131/D131</f>
        <v>#DIV/0!</v>
      </c>
      <c r="P131" s="219">
        <v>55000</v>
      </c>
      <c r="Q131" s="81">
        <f>P131/N131</f>
        <v>3.0853670577042172</v>
      </c>
      <c r="V131" s="47">
        <v>121898</v>
      </c>
    </row>
    <row r="132" spans="1:26" x14ac:dyDescent="0.2">
      <c r="A132" s="169">
        <v>38</v>
      </c>
      <c r="B132" s="157" t="s">
        <v>293</v>
      </c>
      <c r="C132" s="85">
        <v>0</v>
      </c>
      <c r="D132" s="86">
        <v>0</v>
      </c>
      <c r="E132" s="86">
        <v>0</v>
      </c>
      <c r="F132" s="77">
        <v>0</v>
      </c>
      <c r="G132" s="87">
        <v>58000</v>
      </c>
      <c r="H132" s="77">
        <v>0</v>
      </c>
      <c r="I132" s="87">
        <v>0</v>
      </c>
      <c r="J132" s="89">
        <v>58000</v>
      </c>
      <c r="K132" s="87">
        <v>56000</v>
      </c>
      <c r="L132" s="89">
        <v>56000</v>
      </c>
      <c r="M132" s="89">
        <v>56000</v>
      </c>
      <c r="N132" s="172">
        <v>56000</v>
      </c>
      <c r="O132" s="231">
        <v>0</v>
      </c>
      <c r="P132" s="219">
        <v>30000</v>
      </c>
      <c r="Q132" s="81">
        <f>P132/N132</f>
        <v>0.5357142857142857</v>
      </c>
      <c r="V132" s="47">
        <v>-56000</v>
      </c>
    </row>
    <row r="133" spans="1:26" x14ac:dyDescent="0.2">
      <c r="A133" s="169">
        <v>39</v>
      </c>
      <c r="B133" s="157" t="s">
        <v>287</v>
      </c>
      <c r="C133" s="85">
        <v>86320</v>
      </c>
      <c r="D133" s="86">
        <v>0</v>
      </c>
      <c r="E133" s="86">
        <v>90000</v>
      </c>
      <c r="F133" s="77">
        <v>0</v>
      </c>
      <c r="G133" s="87">
        <v>0</v>
      </c>
      <c r="H133" s="77">
        <v>0</v>
      </c>
      <c r="I133" s="87">
        <v>0</v>
      </c>
      <c r="J133" s="89">
        <v>0</v>
      </c>
      <c r="K133" s="87">
        <v>0</v>
      </c>
      <c r="L133" s="89">
        <f t="shared" ref="L133:L159" si="45">K133/10*12</f>
        <v>0</v>
      </c>
      <c r="M133" s="89">
        <v>30000</v>
      </c>
      <c r="N133" s="172">
        <v>21258.66</v>
      </c>
      <c r="O133" s="231">
        <v>0</v>
      </c>
      <c r="P133" s="219">
        <v>0</v>
      </c>
      <c r="Q133" s="81">
        <v>0</v>
      </c>
      <c r="V133" s="47">
        <v>-27500</v>
      </c>
    </row>
    <row r="134" spans="1:26" hidden="1" x14ac:dyDescent="0.2">
      <c r="A134" s="169">
        <v>40</v>
      </c>
      <c r="B134" s="157" t="s">
        <v>286</v>
      </c>
      <c r="C134" s="85">
        <v>53191.25</v>
      </c>
      <c r="D134" s="86">
        <v>0</v>
      </c>
      <c r="E134" s="86">
        <v>0</v>
      </c>
      <c r="F134" s="77" t="e">
        <f>E134/J134</f>
        <v>#DIV/0!</v>
      </c>
      <c r="G134" s="87">
        <v>0</v>
      </c>
      <c r="H134" s="77" t="e">
        <f>G134/J134</f>
        <v>#DIV/0!</v>
      </c>
      <c r="I134" s="87">
        <v>0</v>
      </c>
      <c r="J134" s="89">
        <v>0</v>
      </c>
      <c r="K134" s="87">
        <v>0</v>
      </c>
      <c r="L134" s="89">
        <f t="shared" si="45"/>
        <v>0</v>
      </c>
      <c r="M134" s="89">
        <v>0</v>
      </c>
      <c r="N134" s="89">
        <v>0</v>
      </c>
      <c r="O134" s="231">
        <v>0</v>
      </c>
      <c r="P134" s="219">
        <v>0</v>
      </c>
      <c r="Q134" s="81">
        <v>0</v>
      </c>
      <c r="V134" s="47">
        <f>SUM(V131:V133)</f>
        <v>38398</v>
      </c>
    </row>
    <row r="135" spans="1:26" x14ac:dyDescent="0.2">
      <c r="A135" s="169">
        <v>40</v>
      </c>
      <c r="B135" s="157" t="s">
        <v>331</v>
      </c>
      <c r="C135" s="85"/>
      <c r="D135" s="86">
        <v>0</v>
      </c>
      <c r="E135" s="86"/>
      <c r="F135" s="77"/>
      <c r="G135" s="87"/>
      <c r="H135" s="77"/>
      <c r="I135" s="87"/>
      <c r="J135" s="89">
        <v>0</v>
      </c>
      <c r="K135" s="87"/>
      <c r="L135" s="89"/>
      <c r="M135" s="89">
        <v>0</v>
      </c>
      <c r="N135" s="89">
        <v>46693</v>
      </c>
      <c r="O135" s="231">
        <v>0</v>
      </c>
      <c r="P135" s="219">
        <v>0</v>
      </c>
      <c r="Q135" s="81">
        <v>0</v>
      </c>
    </row>
    <row r="136" spans="1:26" x14ac:dyDescent="0.2">
      <c r="A136" s="169">
        <v>41</v>
      </c>
      <c r="B136" s="157" t="s">
        <v>288</v>
      </c>
      <c r="C136" s="85">
        <v>0</v>
      </c>
      <c r="D136" s="86">
        <v>0</v>
      </c>
      <c r="E136" s="86">
        <v>0</v>
      </c>
      <c r="F136" s="77">
        <v>0</v>
      </c>
      <c r="G136" s="87">
        <v>65000</v>
      </c>
      <c r="H136" s="77">
        <v>0</v>
      </c>
      <c r="I136" s="87">
        <v>58008</v>
      </c>
      <c r="J136" s="89">
        <v>58008</v>
      </c>
      <c r="K136" s="158">
        <v>58008</v>
      </c>
      <c r="L136" s="89">
        <f t="shared" si="45"/>
        <v>69609.600000000006</v>
      </c>
      <c r="M136" s="89">
        <v>58008</v>
      </c>
      <c r="N136" s="89">
        <v>58008</v>
      </c>
      <c r="O136" s="231">
        <v>0</v>
      </c>
      <c r="P136" s="219">
        <v>80000</v>
      </c>
      <c r="Q136" s="81">
        <v>0</v>
      </c>
    </row>
    <row r="137" spans="1:26" x14ac:dyDescent="0.2">
      <c r="A137" s="169">
        <v>42</v>
      </c>
      <c r="B137" s="157" t="s">
        <v>297</v>
      </c>
      <c r="C137" s="85">
        <v>0</v>
      </c>
      <c r="D137" s="86">
        <v>0</v>
      </c>
      <c r="E137" s="86">
        <v>0</v>
      </c>
      <c r="F137" s="77">
        <v>0</v>
      </c>
      <c r="G137" s="87">
        <v>30000</v>
      </c>
      <c r="H137" s="77">
        <v>0</v>
      </c>
      <c r="I137" s="87">
        <v>17045.48</v>
      </c>
      <c r="J137" s="89">
        <v>30000</v>
      </c>
      <c r="K137" s="87">
        <v>17045.48</v>
      </c>
      <c r="L137" s="89">
        <f t="shared" si="45"/>
        <v>20454.576000000001</v>
      </c>
      <c r="M137" s="89">
        <v>30000</v>
      </c>
      <c r="N137" s="89">
        <v>17045.48</v>
      </c>
      <c r="O137" s="231">
        <v>0</v>
      </c>
      <c r="P137" s="219">
        <v>0</v>
      </c>
      <c r="Q137" s="81">
        <v>0</v>
      </c>
    </row>
    <row r="138" spans="1:26" ht="13.5" thickBot="1" x14ac:dyDescent="0.25">
      <c r="A138" s="173">
        <v>43</v>
      </c>
      <c r="B138" s="161" t="s">
        <v>202</v>
      </c>
      <c r="C138" s="82">
        <v>48950</v>
      </c>
      <c r="D138" s="162">
        <v>50000</v>
      </c>
      <c r="E138" s="162">
        <v>50000</v>
      </c>
      <c r="F138" s="100">
        <f t="shared" ref="F138:F165" si="46">E138/J138</f>
        <v>1</v>
      </c>
      <c r="G138" s="163">
        <v>50000</v>
      </c>
      <c r="H138" s="100">
        <f t="shared" ref="H138:H165" si="47">G138/J138</f>
        <v>1</v>
      </c>
      <c r="I138" s="133">
        <v>45700</v>
      </c>
      <c r="J138" s="102">
        <v>50000</v>
      </c>
      <c r="K138" s="133">
        <v>47900</v>
      </c>
      <c r="L138" s="102">
        <f t="shared" si="45"/>
        <v>57480</v>
      </c>
      <c r="M138" s="102">
        <v>50000</v>
      </c>
      <c r="N138" s="102">
        <v>54450</v>
      </c>
      <c r="O138" s="232">
        <f t="shared" ref="O138:O169" si="48">N138/D138</f>
        <v>1.089</v>
      </c>
      <c r="P138" s="228">
        <v>50000</v>
      </c>
      <c r="Q138" s="103">
        <f t="shared" ref="Q138:Q165" si="49">P138/N138</f>
        <v>0.91827364554637281</v>
      </c>
    </row>
    <row r="139" spans="1:26" s="52" customFormat="1" ht="13.5" thickBot="1" x14ac:dyDescent="0.25">
      <c r="A139" s="174" t="s">
        <v>257</v>
      </c>
      <c r="B139" s="152" t="s">
        <v>75</v>
      </c>
      <c r="C139" s="106">
        <f t="shared" ref="C139:D139" si="50">SUM(C140:C177)</f>
        <v>3979265.78</v>
      </c>
      <c r="D139" s="106">
        <f t="shared" si="50"/>
        <v>4001950</v>
      </c>
      <c r="E139" s="106">
        <f t="shared" ref="E139:G139" si="51">SUM(E140:E177)</f>
        <v>4231362</v>
      </c>
      <c r="F139" s="107">
        <f t="shared" si="46"/>
        <v>0.94524693831869899</v>
      </c>
      <c r="G139" s="106">
        <f t="shared" si="51"/>
        <v>4357462</v>
      </c>
      <c r="H139" s="107">
        <f t="shared" si="47"/>
        <v>0.9734165061604455</v>
      </c>
      <c r="I139" s="153">
        <f t="shared" ref="I139:K139" si="52">SUM(I140:I177)</f>
        <v>3381986.2499999995</v>
      </c>
      <c r="J139" s="106">
        <f t="shared" ref="J139" si="53">SUM(J140:J177)</f>
        <v>4476462</v>
      </c>
      <c r="K139" s="153">
        <f t="shared" si="52"/>
        <v>3562705.65</v>
      </c>
      <c r="L139" s="136">
        <f t="shared" si="45"/>
        <v>4275246.78</v>
      </c>
      <c r="M139" s="106">
        <f t="shared" ref="M139" si="54">SUM(M140:M177)</f>
        <v>4511462</v>
      </c>
      <c r="N139" s="106">
        <f t="shared" ref="N139:P139" si="55">SUM(N140:N177)</f>
        <v>4238570.8400000008</v>
      </c>
      <c r="O139" s="233">
        <f t="shared" si="48"/>
        <v>1.0591263858868802</v>
      </c>
      <c r="P139" s="221">
        <f t="shared" si="55"/>
        <v>4580000</v>
      </c>
      <c r="Q139" s="108">
        <f t="shared" si="49"/>
        <v>1.0805528969288145</v>
      </c>
      <c r="R139" s="54"/>
      <c r="S139" s="55"/>
      <c r="T139" s="54"/>
      <c r="V139" s="54"/>
      <c r="X139" s="54"/>
      <c r="Y139" s="54"/>
      <c r="Z139" s="54"/>
    </row>
    <row r="140" spans="1:26" x14ac:dyDescent="0.2">
      <c r="A140" s="167">
        <v>1</v>
      </c>
      <c r="B140" s="154" t="s">
        <v>157</v>
      </c>
      <c r="C140" s="88">
        <v>15177.5</v>
      </c>
      <c r="D140" s="168">
        <v>190000</v>
      </c>
      <c r="E140" s="168">
        <v>190000</v>
      </c>
      <c r="F140" s="77">
        <f t="shared" si="46"/>
        <v>10</v>
      </c>
      <c r="G140" s="155">
        <v>19000</v>
      </c>
      <c r="H140" s="77">
        <f t="shared" si="47"/>
        <v>1</v>
      </c>
      <c r="I140" s="155">
        <v>6230</v>
      </c>
      <c r="J140" s="79">
        <v>19000</v>
      </c>
      <c r="K140" s="156">
        <v>8250</v>
      </c>
      <c r="L140" s="79">
        <f t="shared" si="45"/>
        <v>9900</v>
      </c>
      <c r="M140" s="79">
        <v>19000</v>
      </c>
      <c r="N140" s="79">
        <v>11698.45</v>
      </c>
      <c r="O140" s="234">
        <f t="shared" si="48"/>
        <v>6.1570789473684218E-2</v>
      </c>
      <c r="P140" s="237">
        <v>19000</v>
      </c>
      <c r="Q140" s="81">
        <f t="shared" si="49"/>
        <v>1.6241467886771324</v>
      </c>
    </row>
    <row r="141" spans="1:26" x14ac:dyDescent="0.2">
      <c r="A141" s="169">
        <v>2</v>
      </c>
      <c r="B141" s="154" t="s">
        <v>283</v>
      </c>
      <c r="C141" s="88">
        <v>43550</v>
      </c>
      <c r="D141" s="168">
        <v>0</v>
      </c>
      <c r="E141" s="168">
        <v>80000</v>
      </c>
      <c r="F141" s="77">
        <f t="shared" si="46"/>
        <v>2.219140083217753</v>
      </c>
      <c r="G141" s="155">
        <v>36050</v>
      </c>
      <c r="H141" s="77">
        <f t="shared" si="47"/>
        <v>1</v>
      </c>
      <c r="I141" s="87">
        <v>36050</v>
      </c>
      <c r="J141" s="89">
        <v>36050</v>
      </c>
      <c r="K141" s="158">
        <v>36050</v>
      </c>
      <c r="L141" s="89">
        <f t="shared" si="45"/>
        <v>43260</v>
      </c>
      <c r="M141" s="89">
        <v>36050</v>
      </c>
      <c r="N141" s="89">
        <v>36050</v>
      </c>
      <c r="O141" s="231">
        <v>0</v>
      </c>
      <c r="P141" s="237">
        <v>0</v>
      </c>
      <c r="Q141" s="81">
        <f t="shared" si="49"/>
        <v>0</v>
      </c>
    </row>
    <row r="142" spans="1:26" x14ac:dyDescent="0.2">
      <c r="A142" s="169">
        <v>3</v>
      </c>
      <c r="B142" s="157" t="s">
        <v>207</v>
      </c>
      <c r="C142" s="85">
        <v>1000</v>
      </c>
      <c r="D142" s="86">
        <v>12000</v>
      </c>
      <c r="E142" s="86">
        <v>12000</v>
      </c>
      <c r="F142" s="77">
        <f t="shared" si="46"/>
        <v>2.4</v>
      </c>
      <c r="G142" s="87">
        <v>12000</v>
      </c>
      <c r="H142" s="77">
        <f t="shared" si="47"/>
        <v>2.4</v>
      </c>
      <c r="I142" s="87">
        <v>400</v>
      </c>
      <c r="J142" s="89">
        <v>5000</v>
      </c>
      <c r="K142" s="87">
        <v>450</v>
      </c>
      <c r="L142" s="89">
        <f t="shared" si="45"/>
        <v>540</v>
      </c>
      <c r="M142" s="89">
        <v>5000</v>
      </c>
      <c r="N142" s="89">
        <v>600</v>
      </c>
      <c r="O142" s="231">
        <f t="shared" si="48"/>
        <v>0.05</v>
      </c>
      <c r="P142" s="219">
        <v>5000</v>
      </c>
      <c r="Q142" s="81">
        <f t="shared" si="49"/>
        <v>8.3333333333333339</v>
      </c>
    </row>
    <row r="143" spans="1:26" x14ac:dyDescent="0.2">
      <c r="A143" s="169">
        <v>4</v>
      </c>
      <c r="B143" s="157" t="s">
        <v>200</v>
      </c>
      <c r="C143" s="85">
        <v>249500.18</v>
      </c>
      <c r="D143" s="86">
        <v>220000</v>
      </c>
      <c r="E143" s="86">
        <v>250000</v>
      </c>
      <c r="F143" s="77">
        <f t="shared" si="46"/>
        <v>1</v>
      </c>
      <c r="G143" s="87">
        <v>250000</v>
      </c>
      <c r="H143" s="77">
        <f t="shared" si="47"/>
        <v>1</v>
      </c>
      <c r="I143" s="87">
        <v>212934.26</v>
      </c>
      <c r="J143" s="89">
        <v>250000</v>
      </c>
      <c r="K143" s="170">
        <v>234694.06</v>
      </c>
      <c r="L143" s="89">
        <f t="shared" si="45"/>
        <v>281632.87199999997</v>
      </c>
      <c r="M143" s="89">
        <v>280000</v>
      </c>
      <c r="N143" s="89">
        <v>281355.52000000002</v>
      </c>
      <c r="O143" s="231">
        <f t="shared" si="48"/>
        <v>1.2788887272727274</v>
      </c>
      <c r="P143" s="219">
        <v>280000</v>
      </c>
      <c r="Q143" s="81">
        <f t="shared" si="49"/>
        <v>0.99518218089341193</v>
      </c>
    </row>
    <row r="144" spans="1:26" x14ac:dyDescent="0.2">
      <c r="A144" s="169">
        <v>5</v>
      </c>
      <c r="B144" s="157" t="s">
        <v>231</v>
      </c>
      <c r="C144" s="85">
        <v>97500</v>
      </c>
      <c r="D144" s="86">
        <v>60000</v>
      </c>
      <c r="E144" s="86">
        <v>60000</v>
      </c>
      <c r="F144" s="77">
        <f t="shared" si="46"/>
        <v>1</v>
      </c>
      <c r="G144" s="87">
        <v>60000</v>
      </c>
      <c r="H144" s="77">
        <f t="shared" si="47"/>
        <v>1</v>
      </c>
      <c r="I144" s="87">
        <v>56500</v>
      </c>
      <c r="J144" s="89">
        <v>60000</v>
      </c>
      <c r="K144" s="158">
        <v>62500</v>
      </c>
      <c r="L144" s="89">
        <f t="shared" si="45"/>
        <v>75000</v>
      </c>
      <c r="M144" s="89">
        <v>75000</v>
      </c>
      <c r="N144" s="89">
        <v>74500</v>
      </c>
      <c r="O144" s="231">
        <f t="shared" si="48"/>
        <v>1.2416666666666667</v>
      </c>
      <c r="P144" s="219">
        <v>75000</v>
      </c>
      <c r="Q144" s="81">
        <f t="shared" si="49"/>
        <v>1.0067114093959733</v>
      </c>
    </row>
    <row r="145" spans="1:24" x14ac:dyDescent="0.2">
      <c r="A145" s="169">
        <v>6</v>
      </c>
      <c r="B145" s="157" t="s">
        <v>232</v>
      </c>
      <c r="C145" s="85">
        <v>73790</v>
      </c>
      <c r="D145" s="86">
        <v>50000</v>
      </c>
      <c r="E145" s="86">
        <v>50000</v>
      </c>
      <c r="F145" s="77">
        <f t="shared" si="46"/>
        <v>1</v>
      </c>
      <c r="G145" s="87">
        <v>50000</v>
      </c>
      <c r="H145" s="77">
        <f t="shared" si="47"/>
        <v>1</v>
      </c>
      <c r="I145" s="87">
        <v>32820</v>
      </c>
      <c r="J145" s="89">
        <v>50000</v>
      </c>
      <c r="K145" s="158">
        <v>32820</v>
      </c>
      <c r="L145" s="89">
        <f t="shared" si="45"/>
        <v>39384</v>
      </c>
      <c r="M145" s="89">
        <v>50000</v>
      </c>
      <c r="N145" s="89">
        <v>43226.27</v>
      </c>
      <c r="O145" s="231">
        <f t="shared" si="48"/>
        <v>0.86452539999999989</v>
      </c>
      <c r="P145" s="219">
        <v>20000</v>
      </c>
      <c r="Q145" s="81">
        <f t="shared" si="49"/>
        <v>0.46268160542188819</v>
      </c>
    </row>
    <row r="146" spans="1:24" x14ac:dyDescent="0.2">
      <c r="A146" s="169">
        <v>7</v>
      </c>
      <c r="B146" s="157" t="s">
        <v>159</v>
      </c>
      <c r="C146" s="85">
        <v>39000</v>
      </c>
      <c r="D146" s="86">
        <v>45000</v>
      </c>
      <c r="E146" s="86">
        <v>45000</v>
      </c>
      <c r="F146" s="77">
        <f t="shared" si="46"/>
        <v>1</v>
      </c>
      <c r="G146" s="87">
        <v>45000</v>
      </c>
      <c r="H146" s="77">
        <f t="shared" si="47"/>
        <v>1</v>
      </c>
      <c r="I146" s="87">
        <v>25000</v>
      </c>
      <c r="J146" s="89">
        <v>45000</v>
      </c>
      <c r="K146" s="158">
        <v>32000</v>
      </c>
      <c r="L146" s="89">
        <f t="shared" si="45"/>
        <v>38400</v>
      </c>
      <c r="M146" s="89">
        <v>45000</v>
      </c>
      <c r="N146" s="89">
        <v>32000</v>
      </c>
      <c r="O146" s="231">
        <f t="shared" si="48"/>
        <v>0.71111111111111114</v>
      </c>
      <c r="P146" s="219">
        <v>45000</v>
      </c>
      <c r="Q146" s="81">
        <f t="shared" si="49"/>
        <v>1.40625</v>
      </c>
    </row>
    <row r="147" spans="1:24" x14ac:dyDescent="0.2">
      <c r="A147" s="169">
        <v>8</v>
      </c>
      <c r="B147" s="157" t="s">
        <v>196</v>
      </c>
      <c r="C147" s="85">
        <v>538868.16</v>
      </c>
      <c r="D147" s="86">
        <v>580000</v>
      </c>
      <c r="E147" s="86">
        <v>580000</v>
      </c>
      <c r="F147" s="77">
        <f t="shared" si="46"/>
        <v>1</v>
      </c>
      <c r="G147" s="87">
        <v>580000</v>
      </c>
      <c r="H147" s="77">
        <f t="shared" si="47"/>
        <v>1</v>
      </c>
      <c r="I147" s="87">
        <v>429152.72</v>
      </c>
      <c r="J147" s="89">
        <v>580000</v>
      </c>
      <c r="K147" s="158">
        <v>483553.9</v>
      </c>
      <c r="L147" s="89">
        <f t="shared" si="45"/>
        <v>580264.67999999993</v>
      </c>
      <c r="M147" s="89">
        <v>580000</v>
      </c>
      <c r="N147" s="89">
        <v>591877.88</v>
      </c>
      <c r="O147" s="231">
        <f t="shared" si="48"/>
        <v>1.0204791034482759</v>
      </c>
      <c r="P147" s="219">
        <v>670000</v>
      </c>
      <c r="Q147" s="81">
        <f t="shared" si="49"/>
        <v>1.1319902679924447</v>
      </c>
    </row>
    <row r="148" spans="1:24" x14ac:dyDescent="0.2">
      <c r="A148" s="169">
        <v>9</v>
      </c>
      <c r="B148" s="157" t="s">
        <v>29</v>
      </c>
      <c r="C148" s="85">
        <v>14086</v>
      </c>
      <c r="D148" s="86">
        <v>40000</v>
      </c>
      <c r="E148" s="86">
        <v>40000</v>
      </c>
      <c r="F148" s="77">
        <f t="shared" si="46"/>
        <v>2</v>
      </c>
      <c r="G148" s="87">
        <v>40000</v>
      </c>
      <c r="H148" s="77">
        <f t="shared" si="47"/>
        <v>2</v>
      </c>
      <c r="I148" s="87">
        <v>8070</v>
      </c>
      <c r="J148" s="89">
        <v>20000</v>
      </c>
      <c r="K148" s="158">
        <v>8070</v>
      </c>
      <c r="L148" s="89">
        <f t="shared" si="45"/>
        <v>9684</v>
      </c>
      <c r="M148" s="89">
        <v>20000</v>
      </c>
      <c r="N148" s="89">
        <v>8070</v>
      </c>
      <c r="O148" s="231">
        <f t="shared" si="48"/>
        <v>0.20175000000000001</v>
      </c>
      <c r="P148" s="219">
        <v>20000</v>
      </c>
      <c r="Q148" s="81">
        <f t="shared" si="49"/>
        <v>2.4783147459727384</v>
      </c>
    </row>
    <row r="149" spans="1:24" x14ac:dyDescent="0.2">
      <c r="A149" s="169">
        <v>10</v>
      </c>
      <c r="B149" s="157" t="s">
        <v>233</v>
      </c>
      <c r="C149" s="85">
        <v>168548.43</v>
      </c>
      <c r="D149" s="86">
        <v>180000</v>
      </c>
      <c r="E149" s="86">
        <v>160000</v>
      </c>
      <c r="F149" s="77">
        <f t="shared" si="46"/>
        <v>0.88888888888888884</v>
      </c>
      <c r="G149" s="87">
        <v>160000</v>
      </c>
      <c r="H149" s="77">
        <f t="shared" si="47"/>
        <v>0.88888888888888884</v>
      </c>
      <c r="I149" s="87">
        <v>160206.31</v>
      </c>
      <c r="J149" s="89">
        <v>180000</v>
      </c>
      <c r="K149" s="160">
        <v>172788.63</v>
      </c>
      <c r="L149" s="89">
        <f t="shared" si="45"/>
        <v>207346.35600000003</v>
      </c>
      <c r="M149" s="89">
        <v>190000</v>
      </c>
      <c r="N149" s="89">
        <v>176960.03</v>
      </c>
      <c r="O149" s="231">
        <f t="shared" si="48"/>
        <v>0.98311127777777774</v>
      </c>
      <c r="P149" s="219">
        <v>195000</v>
      </c>
      <c r="Q149" s="81">
        <f t="shared" si="49"/>
        <v>1.1019437553214702</v>
      </c>
      <c r="R149" s="47">
        <v>6500</v>
      </c>
      <c r="S149" s="51">
        <v>49998.97</v>
      </c>
      <c r="V149" s="47">
        <v>168143.69</v>
      </c>
    </row>
    <row r="150" spans="1:24" x14ac:dyDescent="0.2">
      <c r="A150" s="169">
        <v>11</v>
      </c>
      <c r="B150" s="157" t="s">
        <v>212</v>
      </c>
      <c r="C150" s="88">
        <v>65828.5</v>
      </c>
      <c r="D150" s="86">
        <v>66000</v>
      </c>
      <c r="E150" s="86">
        <v>66000</v>
      </c>
      <c r="F150" s="77">
        <f t="shared" si="46"/>
        <v>6.6</v>
      </c>
      <c r="G150" s="87">
        <v>66000</v>
      </c>
      <c r="H150" s="77">
        <f t="shared" si="47"/>
        <v>6.6</v>
      </c>
      <c r="I150" s="87">
        <v>0</v>
      </c>
      <c r="J150" s="89">
        <v>10000</v>
      </c>
      <c r="K150" s="158">
        <v>5650</v>
      </c>
      <c r="L150" s="89">
        <f t="shared" si="45"/>
        <v>6780</v>
      </c>
      <c r="M150" s="89">
        <v>10000</v>
      </c>
      <c r="N150" s="89">
        <v>26650</v>
      </c>
      <c r="O150" s="231">
        <f t="shared" si="48"/>
        <v>0.40378787878787881</v>
      </c>
      <c r="P150" s="219">
        <v>70000</v>
      </c>
      <c r="Q150" s="81">
        <f t="shared" si="49"/>
        <v>2.6266416510318948</v>
      </c>
      <c r="R150" s="47">
        <v>90890</v>
      </c>
      <c r="S150" s="51">
        <v>52122.84</v>
      </c>
      <c r="V150" s="47">
        <v>8816.34</v>
      </c>
    </row>
    <row r="151" spans="1:24" x14ac:dyDescent="0.2">
      <c r="A151" s="171" t="s">
        <v>174</v>
      </c>
      <c r="B151" s="157" t="s">
        <v>209</v>
      </c>
      <c r="C151" s="85">
        <v>65848.89</v>
      </c>
      <c r="D151" s="86">
        <v>75000</v>
      </c>
      <c r="E151" s="86">
        <v>70000</v>
      </c>
      <c r="F151" s="77">
        <f t="shared" si="46"/>
        <v>1</v>
      </c>
      <c r="G151" s="87">
        <v>70000</v>
      </c>
      <c r="H151" s="77">
        <f t="shared" si="47"/>
        <v>1</v>
      </c>
      <c r="I151" s="87">
        <v>68525.81</v>
      </c>
      <c r="J151" s="89">
        <v>70000</v>
      </c>
      <c r="K151" s="158">
        <v>68525.81</v>
      </c>
      <c r="L151" s="89">
        <f t="shared" si="45"/>
        <v>82230.972000000009</v>
      </c>
      <c r="M151" s="89">
        <v>80000</v>
      </c>
      <c r="N151" s="89">
        <v>70636.399999999994</v>
      </c>
      <c r="O151" s="231">
        <f t="shared" si="48"/>
        <v>0.94181866666666658</v>
      </c>
      <c r="P151" s="219">
        <v>85000</v>
      </c>
      <c r="Q151" s="81">
        <f t="shared" si="49"/>
        <v>1.2033455838632774</v>
      </c>
      <c r="R151" s="47">
        <v>8045</v>
      </c>
      <c r="S151" s="51">
        <v>2625.52</v>
      </c>
      <c r="V151" s="47">
        <f>SUM(V149:V150)</f>
        <v>176960.03</v>
      </c>
    </row>
    <row r="152" spans="1:24" x14ac:dyDescent="0.2">
      <c r="A152" s="171" t="s">
        <v>175</v>
      </c>
      <c r="B152" s="157" t="s">
        <v>103</v>
      </c>
      <c r="C152" s="85">
        <v>98765.99</v>
      </c>
      <c r="D152" s="86">
        <v>98000</v>
      </c>
      <c r="E152" s="86">
        <v>98000</v>
      </c>
      <c r="F152" s="77">
        <f t="shared" si="46"/>
        <v>1.6333333333333333</v>
      </c>
      <c r="G152" s="87">
        <v>98000</v>
      </c>
      <c r="H152" s="77">
        <f t="shared" si="47"/>
        <v>1.6333333333333333</v>
      </c>
      <c r="I152" s="87">
        <v>39556.239999999998</v>
      </c>
      <c r="J152" s="89">
        <v>60000</v>
      </c>
      <c r="K152" s="160">
        <v>38392.86</v>
      </c>
      <c r="L152" s="89">
        <f t="shared" si="45"/>
        <v>46071.432000000001</v>
      </c>
      <c r="M152" s="89">
        <v>60000</v>
      </c>
      <c r="N152" s="89">
        <v>43778.1</v>
      </c>
      <c r="O152" s="231">
        <f t="shared" si="48"/>
        <v>0.44671530612244897</v>
      </c>
      <c r="P152" s="219">
        <v>60000</v>
      </c>
      <c r="Q152" s="81">
        <f t="shared" si="49"/>
        <v>1.3705482878425514</v>
      </c>
      <c r="R152" s="47">
        <f>SUM(R149:R151)</f>
        <v>105435</v>
      </c>
      <c r="S152" s="51">
        <v>1303.3399999999999</v>
      </c>
      <c r="V152" s="47">
        <v>37415.269999999997</v>
      </c>
      <c r="W152" s="49">
        <v>1197.6199999999999</v>
      </c>
      <c r="X152" s="47">
        <f>SUM(V152:W152)</f>
        <v>38612.89</v>
      </c>
    </row>
    <row r="153" spans="1:24" x14ac:dyDescent="0.2">
      <c r="A153" s="169">
        <v>14</v>
      </c>
      <c r="B153" s="157" t="s">
        <v>211</v>
      </c>
      <c r="C153" s="85">
        <v>698824.71</v>
      </c>
      <c r="D153" s="86">
        <v>750000</v>
      </c>
      <c r="E153" s="86">
        <v>750000</v>
      </c>
      <c r="F153" s="77">
        <f t="shared" si="46"/>
        <v>0.96153846153846156</v>
      </c>
      <c r="G153" s="87">
        <v>780000</v>
      </c>
      <c r="H153" s="77">
        <f t="shared" si="47"/>
        <v>1</v>
      </c>
      <c r="I153" s="87">
        <v>699105.47</v>
      </c>
      <c r="J153" s="89">
        <v>780000</v>
      </c>
      <c r="K153" s="160">
        <v>724587.13</v>
      </c>
      <c r="L153" s="89">
        <f t="shared" si="45"/>
        <v>869504.5560000001</v>
      </c>
      <c r="M153" s="89">
        <v>780000</v>
      </c>
      <c r="N153" s="89">
        <v>821675.61</v>
      </c>
      <c r="O153" s="231">
        <f t="shared" si="48"/>
        <v>1.0955674799999999</v>
      </c>
      <c r="P153" s="219">
        <v>800000</v>
      </c>
      <c r="Q153" s="81">
        <f t="shared" si="49"/>
        <v>0.97362023438909184</v>
      </c>
      <c r="R153" s="47">
        <v>30832.41</v>
      </c>
      <c r="S153" s="51">
        <v>33949.97</v>
      </c>
      <c r="V153" s="47">
        <v>4980.97</v>
      </c>
      <c r="W153" s="49">
        <v>226026.89</v>
      </c>
    </row>
    <row r="154" spans="1:24" x14ac:dyDescent="0.2">
      <c r="A154" s="169">
        <v>15</v>
      </c>
      <c r="B154" s="157" t="s">
        <v>177</v>
      </c>
      <c r="C154" s="85">
        <v>242578.37</v>
      </c>
      <c r="D154" s="86">
        <v>220000</v>
      </c>
      <c r="E154" s="86">
        <v>220000</v>
      </c>
      <c r="F154" s="77">
        <f t="shared" si="46"/>
        <v>1</v>
      </c>
      <c r="G154" s="87">
        <v>220000</v>
      </c>
      <c r="H154" s="77">
        <f t="shared" si="47"/>
        <v>1</v>
      </c>
      <c r="I154" s="87">
        <v>190831.66</v>
      </c>
      <c r="J154" s="89">
        <v>220000</v>
      </c>
      <c r="K154" s="87">
        <v>206373.48</v>
      </c>
      <c r="L154" s="89">
        <f t="shared" si="45"/>
        <v>247648.17600000004</v>
      </c>
      <c r="M154" s="89">
        <v>230000</v>
      </c>
      <c r="N154" s="89">
        <v>231990.83</v>
      </c>
      <c r="O154" s="231">
        <f t="shared" si="48"/>
        <v>1.0545037727272726</v>
      </c>
      <c r="P154" s="219">
        <v>250000</v>
      </c>
      <c r="Q154" s="81">
        <f t="shared" si="49"/>
        <v>1.0776288011039057</v>
      </c>
      <c r="R154" s="47">
        <v>2880</v>
      </c>
      <c r="S154" s="51">
        <v>20205.669999999998</v>
      </c>
      <c r="V154" s="47">
        <v>1381.86</v>
      </c>
      <c r="W154" s="49">
        <v>8893.2000000000007</v>
      </c>
    </row>
    <row r="155" spans="1:24" x14ac:dyDescent="0.2">
      <c r="A155" s="169">
        <v>16</v>
      </c>
      <c r="B155" s="157" t="s">
        <v>298</v>
      </c>
      <c r="C155" s="85">
        <v>137257.44</v>
      </c>
      <c r="D155" s="86">
        <v>130000</v>
      </c>
      <c r="E155" s="86">
        <v>140000</v>
      </c>
      <c r="F155" s="77">
        <f t="shared" si="46"/>
        <v>0.71794871794871795</v>
      </c>
      <c r="G155" s="87">
        <v>195000</v>
      </c>
      <c r="H155" s="77">
        <f t="shared" si="47"/>
        <v>1</v>
      </c>
      <c r="I155" s="87">
        <v>165760.64000000001</v>
      </c>
      <c r="J155" s="89">
        <v>195000</v>
      </c>
      <c r="K155" s="160">
        <v>177002.82</v>
      </c>
      <c r="L155" s="89">
        <f t="shared" si="45"/>
        <v>212403.38399999999</v>
      </c>
      <c r="M155" s="89">
        <v>195000</v>
      </c>
      <c r="N155" s="89">
        <v>199488.66</v>
      </c>
      <c r="O155" s="231">
        <f t="shared" si="48"/>
        <v>1.5345281538461539</v>
      </c>
      <c r="P155" s="219">
        <v>195000</v>
      </c>
      <c r="Q155" s="81">
        <f t="shared" si="49"/>
        <v>0.97749917213339343</v>
      </c>
      <c r="R155" s="47">
        <v>1381.86</v>
      </c>
      <c r="S155" s="51">
        <f>SUM(S149:S154)</f>
        <v>160206.31</v>
      </c>
      <c r="V155" s="47">
        <f>SUM(V152:V154)</f>
        <v>43778.1</v>
      </c>
      <c r="W155" s="49">
        <v>586755.52</v>
      </c>
    </row>
    <row r="156" spans="1:24" x14ac:dyDescent="0.2">
      <c r="A156" s="169">
        <v>17</v>
      </c>
      <c r="B156" s="157" t="s">
        <v>92</v>
      </c>
      <c r="C156" s="85">
        <v>7706.04</v>
      </c>
      <c r="D156" s="86">
        <v>10000</v>
      </c>
      <c r="E156" s="86">
        <v>8000</v>
      </c>
      <c r="F156" s="77">
        <f t="shared" si="46"/>
        <v>1</v>
      </c>
      <c r="G156" s="87">
        <v>8000</v>
      </c>
      <c r="H156" s="77">
        <f t="shared" si="47"/>
        <v>1</v>
      </c>
      <c r="I156" s="87">
        <v>5706.73</v>
      </c>
      <c r="J156" s="89">
        <v>8000</v>
      </c>
      <c r="K156" s="158">
        <v>6334.34</v>
      </c>
      <c r="L156" s="89">
        <f t="shared" si="45"/>
        <v>7601.2079999999996</v>
      </c>
      <c r="M156" s="89">
        <v>8000</v>
      </c>
      <c r="N156" s="89">
        <v>7589.56</v>
      </c>
      <c r="O156" s="231">
        <f t="shared" si="48"/>
        <v>0.75895600000000008</v>
      </c>
      <c r="P156" s="219">
        <v>10000</v>
      </c>
      <c r="Q156" s="81">
        <f t="shared" si="49"/>
        <v>1.3175994392296786</v>
      </c>
      <c r="R156" s="47">
        <v>4461.97</v>
      </c>
      <c r="V156" s="47">
        <v>124452.92</v>
      </c>
      <c r="W156" s="49">
        <f>SUM(W153:W155)</f>
        <v>821675.6100000001</v>
      </c>
    </row>
    <row r="157" spans="1:24" x14ac:dyDescent="0.2">
      <c r="A157" s="171" t="s">
        <v>176</v>
      </c>
      <c r="B157" s="157" t="s">
        <v>104</v>
      </c>
      <c r="C157" s="85">
        <v>113659</v>
      </c>
      <c r="D157" s="87">
        <v>128000</v>
      </c>
      <c r="E157" s="87">
        <v>138412</v>
      </c>
      <c r="F157" s="77">
        <f t="shared" si="46"/>
        <v>1</v>
      </c>
      <c r="G157" s="87">
        <v>138412</v>
      </c>
      <c r="H157" s="77">
        <f t="shared" si="47"/>
        <v>1</v>
      </c>
      <c r="I157" s="87">
        <v>96189.6</v>
      </c>
      <c r="J157" s="89">
        <v>138412</v>
      </c>
      <c r="K157" s="158">
        <v>106844</v>
      </c>
      <c r="L157" s="89">
        <f t="shared" si="45"/>
        <v>128212.79999999999</v>
      </c>
      <c r="M157" s="89">
        <v>138412</v>
      </c>
      <c r="N157" s="89">
        <v>130304.8</v>
      </c>
      <c r="O157" s="231">
        <f t="shared" si="48"/>
        <v>1.01800625</v>
      </c>
      <c r="P157" s="219">
        <v>160000</v>
      </c>
      <c r="Q157" s="81">
        <f t="shared" si="49"/>
        <v>1.227890300280573</v>
      </c>
      <c r="R157" s="47">
        <f>SUM(R153:R156)</f>
        <v>39556.240000000005</v>
      </c>
      <c r="V157" s="47">
        <v>63792.82</v>
      </c>
    </row>
    <row r="158" spans="1:24" x14ac:dyDescent="0.2">
      <c r="A158" s="171" t="s">
        <v>192</v>
      </c>
      <c r="B158" s="157" t="s">
        <v>143</v>
      </c>
      <c r="C158" s="85">
        <v>30525</v>
      </c>
      <c r="D158" s="86">
        <v>34950</v>
      </c>
      <c r="E158" s="86">
        <v>34950</v>
      </c>
      <c r="F158" s="77">
        <f t="shared" si="46"/>
        <v>0.89615384615384619</v>
      </c>
      <c r="G158" s="87">
        <v>39000</v>
      </c>
      <c r="H158" s="77">
        <f t="shared" si="47"/>
        <v>1</v>
      </c>
      <c r="I158" s="87">
        <v>23625</v>
      </c>
      <c r="J158" s="89">
        <v>39000</v>
      </c>
      <c r="K158" s="158">
        <v>26500</v>
      </c>
      <c r="L158" s="89">
        <f t="shared" si="45"/>
        <v>31800</v>
      </c>
      <c r="M158" s="89">
        <v>39000</v>
      </c>
      <c r="N158" s="89">
        <v>32250</v>
      </c>
      <c r="O158" s="231">
        <f t="shared" si="48"/>
        <v>0.92274678111587982</v>
      </c>
      <c r="P158" s="219">
        <v>39000</v>
      </c>
      <c r="Q158" s="81">
        <f t="shared" si="49"/>
        <v>1.2093023255813953</v>
      </c>
      <c r="V158" s="47">
        <f>SUM(V156:V157)</f>
        <v>188245.74</v>
      </c>
      <c r="X158" s="47">
        <f>SUM(N155:N156)</f>
        <v>207078.22</v>
      </c>
    </row>
    <row r="159" spans="1:24" x14ac:dyDescent="0.2">
      <c r="A159" s="169">
        <v>20</v>
      </c>
      <c r="B159" s="157" t="s">
        <v>125</v>
      </c>
      <c r="C159" s="85">
        <v>42562.8</v>
      </c>
      <c r="D159" s="86">
        <v>45000</v>
      </c>
      <c r="E159" s="86">
        <v>45000</v>
      </c>
      <c r="F159" s="77">
        <f t="shared" si="46"/>
        <v>1</v>
      </c>
      <c r="G159" s="87">
        <v>45000</v>
      </c>
      <c r="H159" s="77">
        <f t="shared" si="47"/>
        <v>1</v>
      </c>
      <c r="I159" s="87">
        <v>31922.1</v>
      </c>
      <c r="J159" s="89">
        <v>45000</v>
      </c>
      <c r="K159" s="158">
        <v>35469</v>
      </c>
      <c r="L159" s="89">
        <f t="shared" si="45"/>
        <v>42562.8</v>
      </c>
      <c r="M159" s="89">
        <v>45000</v>
      </c>
      <c r="N159" s="89">
        <v>42562.8</v>
      </c>
      <c r="O159" s="231">
        <f t="shared" si="48"/>
        <v>0.94584000000000001</v>
      </c>
      <c r="P159" s="219">
        <v>45000</v>
      </c>
      <c r="Q159" s="81">
        <f t="shared" si="49"/>
        <v>1.0572612704051425</v>
      </c>
      <c r="R159" s="47">
        <v>169524.27</v>
      </c>
      <c r="S159" s="51">
        <v>101967.82</v>
      </c>
    </row>
    <row r="160" spans="1:24" x14ac:dyDescent="0.2">
      <c r="A160" s="169">
        <v>21</v>
      </c>
      <c r="B160" s="157" t="s">
        <v>145</v>
      </c>
      <c r="C160" s="85">
        <v>29490</v>
      </c>
      <c r="D160" s="86">
        <v>30000</v>
      </c>
      <c r="E160" s="86">
        <v>30000</v>
      </c>
      <c r="F160" s="77">
        <f t="shared" si="46"/>
        <v>1</v>
      </c>
      <c r="G160" s="87">
        <v>30000</v>
      </c>
      <c r="H160" s="77">
        <f t="shared" si="47"/>
        <v>1</v>
      </c>
      <c r="I160" s="87">
        <v>25185</v>
      </c>
      <c r="J160" s="89">
        <v>30000</v>
      </c>
      <c r="K160" s="158">
        <v>27985</v>
      </c>
      <c r="L160" s="89">
        <f t="shared" ref="L160:L165" si="56">K160/10*12</f>
        <v>33582</v>
      </c>
      <c r="M160" s="89">
        <v>35000</v>
      </c>
      <c r="N160" s="89">
        <v>33584.97</v>
      </c>
      <c r="O160" s="231">
        <f t="shared" si="48"/>
        <v>1.119499</v>
      </c>
      <c r="P160" s="219">
        <v>35000</v>
      </c>
      <c r="Q160" s="81">
        <f t="shared" si="49"/>
        <v>1.0421328350151868</v>
      </c>
      <c r="R160" s="47">
        <v>852.4</v>
      </c>
      <c r="S160" s="51">
        <v>63792.82</v>
      </c>
      <c r="V160" s="47">
        <v>-6241.34</v>
      </c>
    </row>
    <row r="161" spans="1:22" x14ac:dyDescent="0.2">
      <c r="A161" s="169">
        <v>22</v>
      </c>
      <c r="B161" s="157" t="s">
        <v>208</v>
      </c>
      <c r="C161" s="85">
        <v>8150</v>
      </c>
      <c r="D161" s="86">
        <v>10000</v>
      </c>
      <c r="E161" s="86">
        <v>10000</v>
      </c>
      <c r="F161" s="77">
        <f t="shared" si="46"/>
        <v>1</v>
      </c>
      <c r="G161" s="87">
        <v>10000</v>
      </c>
      <c r="H161" s="77">
        <f t="shared" si="47"/>
        <v>1</v>
      </c>
      <c r="I161" s="87">
        <v>6800</v>
      </c>
      <c r="J161" s="89">
        <v>10000</v>
      </c>
      <c r="K161" s="158">
        <v>7250</v>
      </c>
      <c r="L161" s="89">
        <f t="shared" si="56"/>
        <v>8700</v>
      </c>
      <c r="M161" s="89">
        <v>10000</v>
      </c>
      <c r="N161" s="89">
        <v>8150</v>
      </c>
      <c r="O161" s="231">
        <f t="shared" si="48"/>
        <v>0.81499999999999995</v>
      </c>
      <c r="P161" s="219">
        <v>10000</v>
      </c>
      <c r="Q161" s="81">
        <f t="shared" si="49"/>
        <v>1.2269938650306749</v>
      </c>
      <c r="R161" s="47">
        <v>528728.80000000005</v>
      </c>
      <c r="S161" s="51">
        <f>SUM(S159:S160)</f>
        <v>165760.64000000001</v>
      </c>
    </row>
    <row r="162" spans="1:22" x14ac:dyDescent="0.2">
      <c r="A162" s="169">
        <v>23</v>
      </c>
      <c r="B162" s="157" t="s">
        <v>144</v>
      </c>
      <c r="C162" s="85">
        <v>27000</v>
      </c>
      <c r="D162" s="86">
        <v>27000</v>
      </c>
      <c r="E162" s="86">
        <v>27000</v>
      </c>
      <c r="F162" s="77">
        <f t="shared" si="46"/>
        <v>1</v>
      </c>
      <c r="G162" s="87">
        <v>27000</v>
      </c>
      <c r="H162" s="77">
        <f t="shared" si="47"/>
        <v>1</v>
      </c>
      <c r="I162" s="87">
        <v>20250</v>
      </c>
      <c r="J162" s="89">
        <v>27000</v>
      </c>
      <c r="K162" s="158">
        <v>22500</v>
      </c>
      <c r="L162" s="89">
        <f t="shared" si="56"/>
        <v>27000</v>
      </c>
      <c r="M162" s="89">
        <v>27000</v>
      </c>
      <c r="N162" s="89">
        <v>27000</v>
      </c>
      <c r="O162" s="231">
        <f t="shared" si="48"/>
        <v>1</v>
      </c>
      <c r="P162" s="219">
        <v>27000</v>
      </c>
      <c r="Q162" s="81">
        <f t="shared" si="49"/>
        <v>1</v>
      </c>
      <c r="R162" s="47">
        <f>SUM(R159:R161)</f>
        <v>699105.47</v>
      </c>
    </row>
    <row r="163" spans="1:22" x14ac:dyDescent="0.2">
      <c r="A163" s="169">
        <v>24</v>
      </c>
      <c r="B163" s="157" t="s">
        <v>199</v>
      </c>
      <c r="C163" s="85">
        <v>12000</v>
      </c>
      <c r="D163" s="86">
        <v>12000</v>
      </c>
      <c r="E163" s="86">
        <v>12000</v>
      </c>
      <c r="F163" s="77">
        <f t="shared" si="46"/>
        <v>1</v>
      </c>
      <c r="G163" s="87">
        <v>12000</v>
      </c>
      <c r="H163" s="77">
        <f t="shared" si="47"/>
        <v>1</v>
      </c>
      <c r="I163" s="87">
        <v>9000</v>
      </c>
      <c r="J163" s="89">
        <v>12000</v>
      </c>
      <c r="K163" s="158">
        <v>10000</v>
      </c>
      <c r="L163" s="89">
        <f t="shared" si="56"/>
        <v>12000</v>
      </c>
      <c r="M163" s="89">
        <v>12000</v>
      </c>
      <c r="N163" s="89">
        <v>13778</v>
      </c>
      <c r="O163" s="231">
        <f t="shared" si="48"/>
        <v>1.1481666666666666</v>
      </c>
      <c r="P163" s="219">
        <v>12000</v>
      </c>
      <c r="Q163" s="81">
        <f t="shared" si="49"/>
        <v>0.87095369429525327</v>
      </c>
    </row>
    <row r="164" spans="1:22" x14ac:dyDescent="0.2">
      <c r="A164" s="169">
        <v>25</v>
      </c>
      <c r="B164" s="157" t="s">
        <v>240</v>
      </c>
      <c r="C164" s="85">
        <v>11700</v>
      </c>
      <c r="D164" s="86">
        <v>8000</v>
      </c>
      <c r="E164" s="86">
        <v>12000</v>
      </c>
      <c r="F164" s="77">
        <f t="shared" si="46"/>
        <v>1</v>
      </c>
      <c r="G164" s="87">
        <v>12000</v>
      </c>
      <c r="H164" s="77">
        <f t="shared" si="47"/>
        <v>1</v>
      </c>
      <c r="I164" s="87">
        <v>7800</v>
      </c>
      <c r="J164" s="89">
        <v>12000</v>
      </c>
      <c r="K164" s="158">
        <v>8775</v>
      </c>
      <c r="L164" s="89">
        <f t="shared" si="56"/>
        <v>10530</v>
      </c>
      <c r="M164" s="89">
        <v>12000</v>
      </c>
      <c r="N164" s="89">
        <v>11700</v>
      </c>
      <c r="O164" s="231">
        <f t="shared" si="48"/>
        <v>1.4624999999999999</v>
      </c>
      <c r="P164" s="219">
        <v>12000</v>
      </c>
      <c r="Q164" s="81">
        <f t="shared" si="49"/>
        <v>1.0256410256410255</v>
      </c>
      <c r="V164" s="47">
        <v>5490</v>
      </c>
    </row>
    <row r="165" spans="1:22" x14ac:dyDescent="0.2">
      <c r="A165" s="169">
        <v>26</v>
      </c>
      <c r="B165" s="157" t="s">
        <v>158</v>
      </c>
      <c r="C165" s="85">
        <v>69600</v>
      </c>
      <c r="D165" s="86">
        <v>70000</v>
      </c>
      <c r="E165" s="86">
        <v>70000</v>
      </c>
      <c r="F165" s="77">
        <f t="shared" si="46"/>
        <v>1</v>
      </c>
      <c r="G165" s="87">
        <v>70000</v>
      </c>
      <c r="H165" s="77">
        <f t="shared" si="47"/>
        <v>1</v>
      </c>
      <c r="I165" s="87">
        <v>54840</v>
      </c>
      <c r="J165" s="89">
        <v>70000</v>
      </c>
      <c r="K165" s="158">
        <v>60640</v>
      </c>
      <c r="L165" s="89">
        <f t="shared" si="56"/>
        <v>72768</v>
      </c>
      <c r="M165" s="89">
        <v>70000</v>
      </c>
      <c r="N165" s="89">
        <v>72240</v>
      </c>
      <c r="O165" s="231">
        <f t="shared" si="48"/>
        <v>1.032</v>
      </c>
      <c r="P165" s="219">
        <v>70000</v>
      </c>
      <c r="Q165" s="81">
        <f t="shared" si="49"/>
        <v>0.96899224806201545</v>
      </c>
      <c r="V165" s="47">
        <v>2760</v>
      </c>
    </row>
    <row r="166" spans="1:22" x14ac:dyDescent="0.2">
      <c r="A166" s="169">
        <v>27</v>
      </c>
      <c r="B166" s="157" t="s">
        <v>303</v>
      </c>
      <c r="C166" s="85">
        <v>0</v>
      </c>
      <c r="D166" s="86">
        <v>0</v>
      </c>
      <c r="E166" s="86">
        <v>27000</v>
      </c>
      <c r="F166" s="77">
        <v>0</v>
      </c>
      <c r="G166" s="87">
        <v>27000</v>
      </c>
      <c r="H166" s="77">
        <v>0</v>
      </c>
      <c r="I166" s="87">
        <v>10320</v>
      </c>
      <c r="J166" s="89">
        <v>27000</v>
      </c>
      <c r="K166" s="158">
        <v>11920</v>
      </c>
      <c r="L166" s="89">
        <f t="shared" ref="L166:L194" si="57">K166/10*12</f>
        <v>14304</v>
      </c>
      <c r="M166" s="89">
        <v>27000</v>
      </c>
      <c r="N166" s="89">
        <v>20958</v>
      </c>
      <c r="O166" s="231" t="e">
        <f t="shared" si="48"/>
        <v>#DIV/0!</v>
      </c>
      <c r="P166" s="219">
        <v>27000</v>
      </c>
      <c r="Q166" s="81">
        <v>0</v>
      </c>
      <c r="V166" s="47">
        <v>4700</v>
      </c>
    </row>
    <row r="167" spans="1:22" x14ac:dyDescent="0.2">
      <c r="A167" s="169">
        <v>28</v>
      </c>
      <c r="B167" s="157" t="s">
        <v>246</v>
      </c>
      <c r="C167" s="85">
        <v>24873.13</v>
      </c>
      <c r="D167" s="86">
        <v>20000</v>
      </c>
      <c r="E167" s="86">
        <v>25000</v>
      </c>
      <c r="F167" s="77">
        <f t="shared" ref="F167:F198" si="58">E167/J167</f>
        <v>1.25</v>
      </c>
      <c r="G167" s="87">
        <v>25000</v>
      </c>
      <c r="H167" s="77">
        <f t="shared" ref="H167:H198" si="59">G167/J167</f>
        <v>1.25</v>
      </c>
      <c r="I167" s="87">
        <v>10887.5</v>
      </c>
      <c r="J167" s="89">
        <v>20000</v>
      </c>
      <c r="K167" s="160">
        <v>19615.16</v>
      </c>
      <c r="L167" s="89">
        <f t="shared" si="57"/>
        <v>23538.192000000003</v>
      </c>
      <c r="M167" s="89">
        <v>20000</v>
      </c>
      <c r="N167" s="89">
        <v>21045.73</v>
      </c>
      <c r="O167" s="231">
        <f t="shared" si="48"/>
        <v>1.0522864999999999</v>
      </c>
      <c r="P167" s="219">
        <v>25000</v>
      </c>
      <c r="Q167" s="81">
        <f t="shared" ref="Q167:Q198" si="60">P167/N167</f>
        <v>1.1878894198490619</v>
      </c>
      <c r="R167" s="47">
        <v>2070</v>
      </c>
      <c r="V167" s="47">
        <v>8095.73</v>
      </c>
    </row>
    <row r="168" spans="1:22" x14ac:dyDescent="0.2">
      <c r="A168" s="169">
        <v>29</v>
      </c>
      <c r="B168" s="157" t="s">
        <v>128</v>
      </c>
      <c r="C168" s="85">
        <v>1600</v>
      </c>
      <c r="D168" s="86">
        <v>5000</v>
      </c>
      <c r="E168" s="86">
        <v>5000</v>
      </c>
      <c r="F168" s="77">
        <f t="shared" si="58"/>
        <v>1</v>
      </c>
      <c r="G168" s="87">
        <v>5000</v>
      </c>
      <c r="H168" s="77">
        <f t="shared" si="59"/>
        <v>1</v>
      </c>
      <c r="I168" s="87">
        <v>5000</v>
      </c>
      <c r="J168" s="89">
        <v>5000</v>
      </c>
      <c r="K168" s="158">
        <v>5000</v>
      </c>
      <c r="L168" s="89">
        <f t="shared" si="57"/>
        <v>6000</v>
      </c>
      <c r="M168" s="89">
        <v>10000</v>
      </c>
      <c r="N168" s="89">
        <v>5000</v>
      </c>
      <c r="O168" s="231">
        <f t="shared" si="48"/>
        <v>1</v>
      </c>
      <c r="P168" s="219">
        <v>10000</v>
      </c>
      <c r="Q168" s="81">
        <f t="shared" si="60"/>
        <v>2</v>
      </c>
      <c r="R168" s="47">
        <v>4700</v>
      </c>
      <c r="V168" s="47">
        <f>SUM(V164:V167)</f>
        <v>21045.73</v>
      </c>
    </row>
    <row r="169" spans="1:22" x14ac:dyDescent="0.2">
      <c r="A169" s="169">
        <v>30</v>
      </c>
      <c r="B169" s="157" t="s">
        <v>126</v>
      </c>
      <c r="C169" s="85">
        <v>55067</v>
      </c>
      <c r="D169" s="86">
        <v>19000</v>
      </c>
      <c r="E169" s="86">
        <v>99000</v>
      </c>
      <c r="F169" s="77">
        <f t="shared" si="58"/>
        <v>1</v>
      </c>
      <c r="G169" s="87">
        <v>99000</v>
      </c>
      <c r="H169" s="77">
        <f t="shared" si="59"/>
        <v>1</v>
      </c>
      <c r="I169" s="87">
        <v>62279.16</v>
      </c>
      <c r="J169" s="89">
        <v>99000</v>
      </c>
      <c r="K169" s="158">
        <v>62279.16</v>
      </c>
      <c r="L169" s="89">
        <f t="shared" si="57"/>
        <v>74734.991999999998</v>
      </c>
      <c r="M169" s="89">
        <v>99000</v>
      </c>
      <c r="N169" s="89">
        <v>70213.66</v>
      </c>
      <c r="O169" s="231">
        <f t="shared" si="48"/>
        <v>3.6954557894736846</v>
      </c>
      <c r="P169" s="219">
        <v>99000</v>
      </c>
      <c r="Q169" s="81">
        <f t="shared" si="60"/>
        <v>1.4099820462286112</v>
      </c>
      <c r="R169" s="47">
        <v>4117.5</v>
      </c>
    </row>
    <row r="170" spans="1:22" x14ac:dyDescent="0.2">
      <c r="A170" s="169">
        <v>31</v>
      </c>
      <c r="B170" s="157" t="s">
        <v>146</v>
      </c>
      <c r="C170" s="85">
        <v>18100</v>
      </c>
      <c r="D170" s="86">
        <v>40000</v>
      </c>
      <c r="E170" s="86">
        <v>40000</v>
      </c>
      <c r="F170" s="77">
        <f t="shared" si="58"/>
        <v>0.5</v>
      </c>
      <c r="G170" s="87">
        <v>40000</v>
      </c>
      <c r="H170" s="77">
        <f t="shared" si="59"/>
        <v>0.5</v>
      </c>
      <c r="I170" s="87">
        <v>18825.8</v>
      </c>
      <c r="J170" s="89">
        <v>80000</v>
      </c>
      <c r="K170" s="158">
        <v>28054</v>
      </c>
      <c r="L170" s="89">
        <f t="shared" si="57"/>
        <v>33664.800000000003</v>
      </c>
      <c r="M170" s="89">
        <v>80000</v>
      </c>
      <c r="N170" s="89">
        <v>33000</v>
      </c>
      <c r="O170" s="231">
        <f t="shared" ref="O170:O204" si="61">N170/D170</f>
        <v>0.82499999999999996</v>
      </c>
      <c r="P170" s="219">
        <v>40000</v>
      </c>
      <c r="Q170" s="81">
        <f t="shared" si="60"/>
        <v>1.2121212121212122</v>
      </c>
      <c r="R170" s="47">
        <f>SUM(R167:R169)</f>
        <v>10887.5</v>
      </c>
    </row>
    <row r="171" spans="1:22" x14ac:dyDescent="0.2">
      <c r="A171" s="169">
        <v>32</v>
      </c>
      <c r="B171" s="157" t="s">
        <v>180</v>
      </c>
      <c r="C171" s="85">
        <v>606021.41</v>
      </c>
      <c r="D171" s="86">
        <v>550000</v>
      </c>
      <c r="E171" s="86">
        <v>550000</v>
      </c>
      <c r="F171" s="77">
        <f t="shared" si="58"/>
        <v>1</v>
      </c>
      <c r="G171" s="87">
        <v>550000</v>
      </c>
      <c r="H171" s="77">
        <f t="shared" si="59"/>
        <v>1</v>
      </c>
      <c r="I171" s="87">
        <v>361053.65</v>
      </c>
      <c r="J171" s="89">
        <v>550000</v>
      </c>
      <c r="K171" s="158">
        <v>374544.2</v>
      </c>
      <c r="L171" s="89">
        <f t="shared" si="57"/>
        <v>449453.04</v>
      </c>
      <c r="M171" s="89">
        <v>450000</v>
      </c>
      <c r="N171" s="89">
        <v>520681.9</v>
      </c>
      <c r="O171" s="231">
        <f t="shared" si="61"/>
        <v>0.94669436363636372</v>
      </c>
      <c r="P171" s="219">
        <v>550000</v>
      </c>
      <c r="Q171" s="81">
        <f t="shared" si="60"/>
        <v>1.0563071234087453</v>
      </c>
    </row>
    <row r="172" spans="1:22" x14ac:dyDescent="0.2">
      <c r="A172" s="169">
        <v>33</v>
      </c>
      <c r="B172" s="157" t="s">
        <v>226</v>
      </c>
      <c r="C172" s="85">
        <v>25883.5</v>
      </c>
      <c r="D172" s="86">
        <v>38000</v>
      </c>
      <c r="E172" s="86">
        <v>38000</v>
      </c>
      <c r="F172" s="77">
        <f t="shared" si="58"/>
        <v>1.2666666666666666</v>
      </c>
      <c r="G172" s="87">
        <v>80000</v>
      </c>
      <c r="H172" s="77">
        <f t="shared" si="59"/>
        <v>2.6666666666666665</v>
      </c>
      <c r="I172" s="87">
        <v>0</v>
      </c>
      <c r="J172" s="89">
        <v>30000</v>
      </c>
      <c r="K172" s="87">
        <v>0</v>
      </c>
      <c r="L172" s="89">
        <f t="shared" si="57"/>
        <v>0</v>
      </c>
      <c r="M172" s="89">
        <v>20000</v>
      </c>
      <c r="N172" s="89">
        <v>12200</v>
      </c>
      <c r="O172" s="231">
        <f t="shared" si="61"/>
        <v>0.32105263157894737</v>
      </c>
      <c r="P172" s="219">
        <v>40000</v>
      </c>
      <c r="Q172" s="81">
        <f t="shared" si="60"/>
        <v>3.278688524590164</v>
      </c>
      <c r="V172" s="47">
        <v>8095.73</v>
      </c>
    </row>
    <row r="173" spans="1:22" x14ac:dyDescent="0.2">
      <c r="A173" s="169">
        <v>34</v>
      </c>
      <c r="B173" s="157" t="s">
        <v>223</v>
      </c>
      <c r="C173" s="85">
        <v>60425</v>
      </c>
      <c r="D173" s="86">
        <v>60000</v>
      </c>
      <c r="E173" s="86">
        <v>60000</v>
      </c>
      <c r="F173" s="77">
        <f t="shared" si="58"/>
        <v>0.31578947368421051</v>
      </c>
      <c r="G173" s="87">
        <v>80000</v>
      </c>
      <c r="H173" s="77">
        <f t="shared" si="59"/>
        <v>0.42105263157894735</v>
      </c>
      <c r="I173" s="87">
        <v>125073.3</v>
      </c>
      <c r="J173" s="89">
        <v>190000</v>
      </c>
      <c r="K173" s="158">
        <v>125073.3</v>
      </c>
      <c r="L173" s="89">
        <f t="shared" si="57"/>
        <v>150087.96</v>
      </c>
      <c r="M173" s="89">
        <v>150000</v>
      </c>
      <c r="N173" s="89">
        <v>159529.20000000001</v>
      </c>
      <c r="O173" s="231">
        <f t="shared" si="61"/>
        <v>2.6588200000000004</v>
      </c>
      <c r="P173" s="219">
        <v>190000</v>
      </c>
      <c r="Q173" s="81">
        <f t="shared" si="60"/>
        <v>1.191004530831973</v>
      </c>
      <c r="V173" s="47">
        <v>87390</v>
      </c>
    </row>
    <row r="174" spans="1:22" x14ac:dyDescent="0.2">
      <c r="A174" s="169">
        <v>35</v>
      </c>
      <c r="B174" s="157" t="s">
        <v>327</v>
      </c>
      <c r="C174" s="85">
        <v>0</v>
      </c>
      <c r="D174" s="86">
        <v>0</v>
      </c>
      <c r="E174" s="86"/>
      <c r="F174" s="77"/>
      <c r="G174" s="87"/>
      <c r="H174" s="77"/>
      <c r="I174" s="87">
        <v>0</v>
      </c>
      <c r="J174" s="89">
        <v>0</v>
      </c>
      <c r="K174" s="158">
        <v>0</v>
      </c>
      <c r="L174" s="89">
        <v>0</v>
      </c>
      <c r="M174" s="89">
        <v>90000</v>
      </c>
      <c r="N174" s="89">
        <v>38398</v>
      </c>
      <c r="O174" s="231">
        <v>0</v>
      </c>
      <c r="P174" s="219">
        <v>0</v>
      </c>
      <c r="Q174" s="81">
        <f t="shared" si="60"/>
        <v>0</v>
      </c>
      <c r="V174" s="47">
        <v>15993.02</v>
      </c>
    </row>
    <row r="175" spans="1:22" x14ac:dyDescent="0.2">
      <c r="A175" s="169">
        <v>36</v>
      </c>
      <c r="B175" s="157" t="s">
        <v>181</v>
      </c>
      <c r="C175" s="85">
        <v>86965</v>
      </c>
      <c r="D175" s="87">
        <v>85000</v>
      </c>
      <c r="E175" s="87">
        <v>95000</v>
      </c>
      <c r="F175" s="77">
        <f t="shared" si="58"/>
        <v>0.79166666666666663</v>
      </c>
      <c r="G175" s="87">
        <v>95000</v>
      </c>
      <c r="H175" s="77">
        <f t="shared" si="59"/>
        <v>0.79166666666666663</v>
      </c>
      <c r="I175" s="87">
        <v>105435</v>
      </c>
      <c r="J175" s="89">
        <v>120000</v>
      </c>
      <c r="K175" s="87">
        <v>122235</v>
      </c>
      <c r="L175" s="89">
        <f t="shared" si="57"/>
        <v>146682</v>
      </c>
      <c r="M175" s="89">
        <v>130000</v>
      </c>
      <c r="N175" s="89">
        <v>111478.75</v>
      </c>
      <c r="O175" s="231">
        <f t="shared" si="61"/>
        <v>1.3115147058823529</v>
      </c>
      <c r="P175" s="219">
        <v>95000</v>
      </c>
      <c r="Q175" s="81">
        <f t="shared" si="60"/>
        <v>0.85218034827265288</v>
      </c>
      <c r="V175" s="47">
        <f>SUM(V172:V174)</f>
        <v>111478.75</v>
      </c>
    </row>
    <row r="176" spans="1:22" x14ac:dyDescent="0.2">
      <c r="A176" s="169">
        <v>37</v>
      </c>
      <c r="B176" s="157" t="s">
        <v>313</v>
      </c>
      <c r="C176" s="85">
        <v>53013.5</v>
      </c>
      <c r="D176" s="87">
        <v>19000</v>
      </c>
      <c r="E176" s="87">
        <v>19000</v>
      </c>
      <c r="F176" s="77">
        <f t="shared" si="58"/>
        <v>1</v>
      </c>
      <c r="G176" s="87">
        <v>19000</v>
      </c>
      <c r="H176" s="77">
        <f t="shared" si="59"/>
        <v>1</v>
      </c>
      <c r="I176" s="87">
        <v>5865</v>
      </c>
      <c r="J176" s="89">
        <v>19000</v>
      </c>
      <c r="K176" s="158">
        <v>6797.5</v>
      </c>
      <c r="L176" s="89">
        <f t="shared" si="57"/>
        <v>8157</v>
      </c>
      <c r="M176" s="89">
        <v>19000</v>
      </c>
      <c r="N176" s="89">
        <v>10037.5</v>
      </c>
      <c r="O176" s="231">
        <f t="shared" si="61"/>
        <v>0.52828947368421053</v>
      </c>
      <c r="P176" s="219">
        <v>30000</v>
      </c>
      <c r="Q176" s="81">
        <f t="shared" si="60"/>
        <v>2.9887920298879203</v>
      </c>
      <c r="R176" s="47">
        <f>SUM(R177:R179)</f>
        <v>264785.3</v>
      </c>
    </row>
    <row r="177" spans="1:26" ht="13.5" thickBot="1" x14ac:dyDescent="0.25">
      <c r="A177" s="173">
        <v>38</v>
      </c>
      <c r="B177" s="161" t="s">
        <v>308</v>
      </c>
      <c r="C177" s="82">
        <v>144800.23000000001</v>
      </c>
      <c r="D177" s="163">
        <v>75000</v>
      </c>
      <c r="E177" s="163">
        <v>75000</v>
      </c>
      <c r="F177" s="100">
        <f t="shared" si="58"/>
        <v>0.20547945205479451</v>
      </c>
      <c r="G177" s="163">
        <v>265000</v>
      </c>
      <c r="H177" s="100">
        <f t="shared" si="59"/>
        <v>0.72602739726027399</v>
      </c>
      <c r="I177" s="133">
        <v>264785.3</v>
      </c>
      <c r="J177" s="102">
        <v>365000</v>
      </c>
      <c r="K177" s="175">
        <v>203181.3</v>
      </c>
      <c r="L177" s="102">
        <f t="shared" si="57"/>
        <v>243817.55999999997</v>
      </c>
      <c r="M177" s="102">
        <v>365000</v>
      </c>
      <c r="N177" s="176">
        <v>206310.22</v>
      </c>
      <c r="O177" s="232">
        <f t="shared" si="61"/>
        <v>2.7508029333333335</v>
      </c>
      <c r="P177" s="228">
        <v>265000</v>
      </c>
      <c r="Q177" s="103">
        <f t="shared" si="60"/>
        <v>1.2844734497399111</v>
      </c>
      <c r="R177" s="47">
        <v>221000</v>
      </c>
      <c r="V177" s="47">
        <v>27483.3</v>
      </c>
    </row>
    <row r="178" spans="1:26" s="52" customFormat="1" ht="13.5" thickBot="1" x14ac:dyDescent="0.25">
      <c r="A178" s="104" t="s">
        <v>258</v>
      </c>
      <c r="B178" s="152" t="s">
        <v>268</v>
      </c>
      <c r="C178" s="106">
        <f t="shared" ref="C178:G178" si="62">SUM(C179)</f>
        <v>2206704.56</v>
      </c>
      <c r="D178" s="106">
        <f t="shared" si="62"/>
        <v>2200000</v>
      </c>
      <c r="E178" s="106">
        <f t="shared" si="62"/>
        <v>2200000</v>
      </c>
      <c r="F178" s="107">
        <f t="shared" si="58"/>
        <v>0.91666666666666663</v>
      </c>
      <c r="G178" s="106">
        <f t="shared" si="62"/>
        <v>2200000</v>
      </c>
      <c r="H178" s="107">
        <f t="shared" si="59"/>
        <v>0.91666666666666663</v>
      </c>
      <c r="I178" s="153">
        <f t="shared" ref="I178:K178" si="63">SUM(I179)</f>
        <v>1981321.76</v>
      </c>
      <c r="J178" s="106">
        <f t="shared" ref="J178" si="64">SUM(J179)</f>
        <v>2400000</v>
      </c>
      <c r="K178" s="153">
        <f t="shared" si="63"/>
        <v>2213000</v>
      </c>
      <c r="L178" s="136">
        <f t="shared" si="57"/>
        <v>2655600</v>
      </c>
      <c r="M178" s="106">
        <f t="shared" ref="M178:P178" si="65">SUM(M179)</f>
        <v>2550000</v>
      </c>
      <c r="N178" s="106">
        <f t="shared" si="65"/>
        <v>2698479.35</v>
      </c>
      <c r="O178" s="233">
        <f t="shared" si="61"/>
        <v>1.2265815227272727</v>
      </c>
      <c r="P178" s="221">
        <f t="shared" si="65"/>
        <v>2600000</v>
      </c>
      <c r="Q178" s="108">
        <f t="shared" si="60"/>
        <v>0.96350561289268344</v>
      </c>
      <c r="R178" s="54">
        <v>28004</v>
      </c>
      <c r="S178" s="55"/>
      <c r="T178" s="54"/>
      <c r="V178" s="54">
        <v>179000</v>
      </c>
      <c r="X178" s="54"/>
      <c r="Y178" s="54"/>
      <c r="Z178" s="54"/>
    </row>
    <row r="179" spans="1:26" ht="13.5" thickBot="1" x14ac:dyDescent="0.25">
      <c r="A179" s="116">
        <v>1</v>
      </c>
      <c r="B179" s="154" t="s">
        <v>116</v>
      </c>
      <c r="C179" s="88">
        <v>2206704.56</v>
      </c>
      <c r="D179" s="88">
        <v>2200000</v>
      </c>
      <c r="E179" s="88">
        <v>2200000</v>
      </c>
      <c r="F179" s="77">
        <f t="shared" si="58"/>
        <v>0.91666666666666663</v>
      </c>
      <c r="G179" s="88">
        <v>2200000</v>
      </c>
      <c r="H179" s="77">
        <f t="shared" si="59"/>
        <v>0.91666666666666663</v>
      </c>
      <c r="I179" s="177">
        <v>1981321.76</v>
      </c>
      <c r="J179" s="178">
        <v>2400000</v>
      </c>
      <c r="K179" s="177">
        <v>2213000</v>
      </c>
      <c r="L179" s="178">
        <f t="shared" si="57"/>
        <v>2655600</v>
      </c>
      <c r="M179" s="178">
        <v>2550000</v>
      </c>
      <c r="N179" s="178">
        <v>2698479.35</v>
      </c>
      <c r="O179" s="235">
        <f t="shared" si="61"/>
        <v>1.2265815227272727</v>
      </c>
      <c r="P179" s="238">
        <v>2600000</v>
      </c>
      <c r="Q179" s="81">
        <f t="shared" si="60"/>
        <v>0.96350561289268344</v>
      </c>
      <c r="R179" s="47">
        <v>15781.3</v>
      </c>
      <c r="V179" s="47">
        <f>SUM(V177:V178)</f>
        <v>206483.3</v>
      </c>
    </row>
    <row r="180" spans="1:26" ht="15.6" hidden="1" customHeight="1" thickBot="1" x14ac:dyDescent="0.25">
      <c r="A180" s="83"/>
      <c r="B180" s="157" t="s">
        <v>141</v>
      </c>
      <c r="C180" s="89"/>
      <c r="D180" s="89"/>
      <c r="E180" s="89"/>
      <c r="F180" s="77" t="e">
        <f t="shared" si="58"/>
        <v>#DIV/0!</v>
      </c>
      <c r="G180" s="89"/>
      <c r="H180" s="77" t="e">
        <f t="shared" si="59"/>
        <v>#DIV/0!</v>
      </c>
      <c r="I180" s="179"/>
      <c r="J180" s="79"/>
      <c r="K180" s="179"/>
      <c r="L180" s="79">
        <f t="shared" si="57"/>
        <v>0</v>
      </c>
      <c r="M180" s="79"/>
      <c r="N180" s="79"/>
      <c r="O180" s="234" t="e">
        <f t="shared" si="61"/>
        <v>#DIV/0!</v>
      </c>
      <c r="P180" s="225"/>
      <c r="Q180" s="81" t="e">
        <f t="shared" si="60"/>
        <v>#DIV/0!</v>
      </c>
    </row>
    <row r="181" spans="1:26" ht="15.6" hidden="1" customHeight="1" thickBot="1" x14ac:dyDescent="0.25">
      <c r="A181" s="83"/>
      <c r="B181" s="157" t="s">
        <v>142</v>
      </c>
      <c r="C181" s="89"/>
      <c r="D181" s="89"/>
      <c r="E181" s="89"/>
      <c r="F181" s="77" t="e">
        <f t="shared" si="58"/>
        <v>#DIV/0!</v>
      </c>
      <c r="G181" s="89"/>
      <c r="H181" s="77" t="e">
        <f t="shared" si="59"/>
        <v>#DIV/0!</v>
      </c>
      <c r="I181" s="180"/>
      <c r="J181" s="89"/>
      <c r="K181" s="180"/>
      <c r="L181" s="89">
        <f t="shared" si="57"/>
        <v>0</v>
      </c>
      <c r="M181" s="89"/>
      <c r="N181" s="89"/>
      <c r="O181" s="231" t="e">
        <f t="shared" si="61"/>
        <v>#DIV/0!</v>
      </c>
      <c r="P181" s="223"/>
      <c r="Q181" s="81" t="e">
        <f t="shared" si="60"/>
        <v>#DIV/0!</v>
      </c>
    </row>
    <row r="182" spans="1:26" ht="15.6" hidden="1" customHeight="1" thickBot="1" x14ac:dyDescent="0.25">
      <c r="A182" s="83"/>
      <c r="B182" s="157" t="s">
        <v>137</v>
      </c>
      <c r="C182" s="89"/>
      <c r="D182" s="89"/>
      <c r="E182" s="89"/>
      <c r="F182" s="77" t="e">
        <f t="shared" si="58"/>
        <v>#DIV/0!</v>
      </c>
      <c r="G182" s="89"/>
      <c r="H182" s="77" t="e">
        <f t="shared" si="59"/>
        <v>#DIV/0!</v>
      </c>
      <c r="I182" s="180"/>
      <c r="J182" s="89"/>
      <c r="K182" s="180"/>
      <c r="L182" s="89">
        <f t="shared" si="57"/>
        <v>0</v>
      </c>
      <c r="M182" s="89"/>
      <c r="N182" s="89"/>
      <c r="O182" s="231" t="e">
        <f t="shared" si="61"/>
        <v>#DIV/0!</v>
      </c>
      <c r="P182" s="223"/>
      <c r="Q182" s="81" t="e">
        <f t="shared" si="60"/>
        <v>#DIV/0!</v>
      </c>
    </row>
    <row r="183" spans="1:26" ht="15.6" hidden="1" customHeight="1" thickBot="1" x14ac:dyDescent="0.25">
      <c r="A183" s="83"/>
      <c r="B183" s="157" t="s">
        <v>138</v>
      </c>
      <c r="C183" s="89"/>
      <c r="D183" s="89"/>
      <c r="E183" s="89"/>
      <c r="F183" s="77" t="e">
        <f t="shared" si="58"/>
        <v>#DIV/0!</v>
      </c>
      <c r="G183" s="89"/>
      <c r="H183" s="77" t="e">
        <f t="shared" si="59"/>
        <v>#DIV/0!</v>
      </c>
      <c r="I183" s="180"/>
      <c r="J183" s="89"/>
      <c r="K183" s="180"/>
      <c r="L183" s="89">
        <f t="shared" si="57"/>
        <v>0</v>
      </c>
      <c r="M183" s="89"/>
      <c r="N183" s="89"/>
      <c r="O183" s="231" t="e">
        <f t="shared" si="61"/>
        <v>#DIV/0!</v>
      </c>
      <c r="P183" s="223"/>
      <c r="Q183" s="81" t="e">
        <f t="shared" si="60"/>
        <v>#DIV/0!</v>
      </c>
    </row>
    <row r="184" spans="1:26" ht="15.6" hidden="1" customHeight="1" thickBot="1" x14ac:dyDescent="0.25">
      <c r="A184" s="83"/>
      <c r="B184" s="157" t="s">
        <v>139</v>
      </c>
      <c r="C184" s="89"/>
      <c r="D184" s="89"/>
      <c r="E184" s="89"/>
      <c r="F184" s="77" t="e">
        <f t="shared" si="58"/>
        <v>#DIV/0!</v>
      </c>
      <c r="G184" s="89"/>
      <c r="H184" s="77" t="e">
        <f t="shared" si="59"/>
        <v>#DIV/0!</v>
      </c>
      <c r="I184" s="180"/>
      <c r="J184" s="89"/>
      <c r="K184" s="180"/>
      <c r="L184" s="89">
        <f t="shared" si="57"/>
        <v>0</v>
      </c>
      <c r="M184" s="89"/>
      <c r="N184" s="89"/>
      <c r="O184" s="231" t="e">
        <f t="shared" si="61"/>
        <v>#DIV/0!</v>
      </c>
      <c r="P184" s="223"/>
      <c r="Q184" s="81" t="e">
        <f t="shared" si="60"/>
        <v>#DIV/0!</v>
      </c>
    </row>
    <row r="185" spans="1:26" ht="14.45" hidden="1" customHeight="1" thickBot="1" x14ac:dyDescent="0.25">
      <c r="A185" s="119"/>
      <c r="B185" s="161" t="s">
        <v>140</v>
      </c>
      <c r="C185" s="181"/>
      <c r="D185" s="181"/>
      <c r="E185" s="181"/>
      <c r="F185" s="100" t="e">
        <f t="shared" si="58"/>
        <v>#DIV/0!</v>
      </c>
      <c r="G185" s="181"/>
      <c r="H185" s="100" t="e">
        <f t="shared" si="59"/>
        <v>#DIV/0!</v>
      </c>
      <c r="I185" s="182"/>
      <c r="J185" s="181"/>
      <c r="K185" s="182"/>
      <c r="L185" s="181">
        <f t="shared" si="57"/>
        <v>0</v>
      </c>
      <c r="M185" s="181"/>
      <c r="N185" s="181"/>
      <c r="O185" s="245" t="e">
        <f t="shared" si="61"/>
        <v>#DIV/0!</v>
      </c>
      <c r="P185" s="239"/>
      <c r="Q185" s="103" t="e">
        <f t="shared" si="60"/>
        <v>#DIV/0!</v>
      </c>
    </row>
    <row r="186" spans="1:26" s="52" customFormat="1" ht="13.5" thickBot="1" x14ac:dyDescent="0.25">
      <c r="A186" s="104" t="s">
        <v>259</v>
      </c>
      <c r="B186" s="152" t="s">
        <v>148</v>
      </c>
      <c r="C186" s="106">
        <f>SUM(C187:C197)</f>
        <v>1353165.27</v>
      </c>
      <c r="D186" s="106">
        <f>SUM(D187:D197)</f>
        <v>1260000</v>
      </c>
      <c r="E186" s="106">
        <f>SUM(E187:E197)</f>
        <v>660000</v>
      </c>
      <c r="F186" s="107">
        <f t="shared" si="58"/>
        <v>0.9850746268656716</v>
      </c>
      <c r="G186" s="106">
        <f>SUM(G187:G197)</f>
        <v>660000</v>
      </c>
      <c r="H186" s="107">
        <f t="shared" si="59"/>
        <v>0.9850746268656716</v>
      </c>
      <c r="I186" s="153">
        <f>SUM(I187:I197)</f>
        <v>404729.85</v>
      </c>
      <c r="J186" s="106">
        <f>SUM(J187:J197)</f>
        <v>670000</v>
      </c>
      <c r="K186" s="153">
        <f>SUM(K187:K197)</f>
        <v>455496.64</v>
      </c>
      <c r="L186" s="136">
        <f t="shared" si="57"/>
        <v>546595.96800000011</v>
      </c>
      <c r="M186" s="183">
        <f>SUM(M187:M197)</f>
        <v>1555000</v>
      </c>
      <c r="N186" s="184">
        <f>SUM(N187:N197)</f>
        <v>1478059.05</v>
      </c>
      <c r="O186" s="233">
        <f t="shared" si="61"/>
        <v>1.1730627380952381</v>
      </c>
      <c r="P186" s="240">
        <f>SUM(P187:P197)</f>
        <v>2290000</v>
      </c>
      <c r="Q186" s="185">
        <f t="shared" si="60"/>
        <v>1.5493291692236517</v>
      </c>
      <c r="R186" s="54">
        <v>2429.38</v>
      </c>
      <c r="S186" s="55"/>
      <c r="T186" s="54"/>
      <c r="V186" s="54"/>
      <c r="X186" s="54"/>
      <c r="Y186" s="54"/>
      <c r="Z186" s="54"/>
    </row>
    <row r="187" spans="1:26" x14ac:dyDescent="0.2">
      <c r="A187" s="116">
        <v>1</v>
      </c>
      <c r="B187" s="154" t="s">
        <v>80</v>
      </c>
      <c r="C187" s="88">
        <v>6420</v>
      </c>
      <c r="D187" s="155">
        <v>15000</v>
      </c>
      <c r="E187" s="155">
        <v>15000</v>
      </c>
      <c r="F187" s="77">
        <f t="shared" si="58"/>
        <v>1.5</v>
      </c>
      <c r="G187" s="155">
        <v>15000</v>
      </c>
      <c r="H187" s="77">
        <f t="shared" si="59"/>
        <v>1.5</v>
      </c>
      <c r="I187" s="155">
        <v>5100</v>
      </c>
      <c r="J187" s="79">
        <v>10000</v>
      </c>
      <c r="K187" s="156">
        <v>6350</v>
      </c>
      <c r="L187" s="79">
        <f t="shared" si="57"/>
        <v>7620</v>
      </c>
      <c r="M187" s="79">
        <v>10000</v>
      </c>
      <c r="N187" s="79">
        <v>7250</v>
      </c>
      <c r="O187" s="234">
        <f t="shared" si="61"/>
        <v>0.48333333333333334</v>
      </c>
      <c r="P187" s="237">
        <v>10000</v>
      </c>
      <c r="Q187" s="81">
        <f t="shared" si="60"/>
        <v>1.3793103448275863</v>
      </c>
      <c r="R187" s="47">
        <v>4392</v>
      </c>
    </row>
    <row r="188" spans="1:26" x14ac:dyDescent="0.2">
      <c r="A188" s="83">
        <v>2</v>
      </c>
      <c r="B188" s="157" t="s">
        <v>76</v>
      </c>
      <c r="C188" s="85">
        <v>17691.43</v>
      </c>
      <c r="D188" s="87">
        <v>35000</v>
      </c>
      <c r="E188" s="87">
        <v>35000</v>
      </c>
      <c r="F188" s="77">
        <f t="shared" si="58"/>
        <v>1.75</v>
      </c>
      <c r="G188" s="87">
        <v>35000</v>
      </c>
      <c r="H188" s="77">
        <f t="shared" si="59"/>
        <v>1.75</v>
      </c>
      <c r="I188" s="87">
        <v>13102.23</v>
      </c>
      <c r="J188" s="89">
        <v>20000</v>
      </c>
      <c r="K188" s="158">
        <v>18961.02</v>
      </c>
      <c r="L188" s="89">
        <f t="shared" si="57"/>
        <v>22753.224000000002</v>
      </c>
      <c r="M188" s="89">
        <v>25000</v>
      </c>
      <c r="N188" s="89">
        <v>16022.11</v>
      </c>
      <c r="O188" s="231">
        <f t="shared" si="61"/>
        <v>0.45777457142857142</v>
      </c>
      <c r="P188" s="219">
        <v>25000</v>
      </c>
      <c r="Q188" s="81">
        <f t="shared" si="60"/>
        <v>1.5603437999114973</v>
      </c>
      <c r="R188" s="47">
        <v>6280.85</v>
      </c>
      <c r="V188" s="47">
        <v>8795.81</v>
      </c>
      <c r="W188" s="49">
        <v>2700</v>
      </c>
    </row>
    <row r="189" spans="1:26" x14ac:dyDescent="0.2">
      <c r="A189" s="83">
        <v>3</v>
      </c>
      <c r="B189" s="157" t="s">
        <v>228</v>
      </c>
      <c r="C189" s="85">
        <v>29175</v>
      </c>
      <c r="D189" s="87">
        <v>30000</v>
      </c>
      <c r="E189" s="87">
        <v>30000</v>
      </c>
      <c r="F189" s="77">
        <f t="shared" si="58"/>
        <v>6</v>
      </c>
      <c r="G189" s="87">
        <v>30000</v>
      </c>
      <c r="H189" s="77">
        <f t="shared" si="59"/>
        <v>6</v>
      </c>
      <c r="I189" s="87">
        <v>2700</v>
      </c>
      <c r="J189" s="89">
        <v>5000</v>
      </c>
      <c r="K189" s="158">
        <v>2700</v>
      </c>
      <c r="L189" s="89">
        <f t="shared" si="57"/>
        <v>3240</v>
      </c>
      <c r="M189" s="89">
        <v>5000</v>
      </c>
      <c r="N189" s="89">
        <v>10389</v>
      </c>
      <c r="O189" s="231">
        <f t="shared" si="61"/>
        <v>0.3463</v>
      </c>
      <c r="P189" s="219">
        <v>5000</v>
      </c>
      <c r="Q189" s="81">
        <f t="shared" si="60"/>
        <v>0.48127827509866206</v>
      </c>
      <c r="R189" s="47">
        <f>SUM(R186:R188)</f>
        <v>13102.23</v>
      </c>
      <c r="V189" s="47">
        <v>7226.3</v>
      </c>
      <c r="W189" s="49">
        <v>7689</v>
      </c>
    </row>
    <row r="190" spans="1:26" x14ac:dyDescent="0.2">
      <c r="A190" s="83">
        <v>4</v>
      </c>
      <c r="B190" s="157" t="s">
        <v>77</v>
      </c>
      <c r="C190" s="85">
        <v>351689</v>
      </c>
      <c r="D190" s="87">
        <v>360000</v>
      </c>
      <c r="E190" s="87">
        <v>360000</v>
      </c>
      <c r="F190" s="77">
        <f t="shared" si="58"/>
        <v>0.8</v>
      </c>
      <c r="G190" s="87">
        <v>360000</v>
      </c>
      <c r="H190" s="77">
        <f t="shared" si="59"/>
        <v>0.8</v>
      </c>
      <c r="I190" s="87">
        <v>259955</v>
      </c>
      <c r="J190" s="89">
        <v>450000</v>
      </c>
      <c r="K190" s="158">
        <v>292553</v>
      </c>
      <c r="L190" s="89">
        <f t="shared" si="57"/>
        <v>351063.6</v>
      </c>
      <c r="M190" s="89">
        <v>370000</v>
      </c>
      <c r="N190" s="89">
        <v>358387</v>
      </c>
      <c r="O190" s="231">
        <f t="shared" si="61"/>
        <v>0.9955194444444444</v>
      </c>
      <c r="P190" s="219">
        <v>420000</v>
      </c>
      <c r="Q190" s="81">
        <f t="shared" si="60"/>
        <v>1.171917508168544</v>
      </c>
      <c r="V190" s="47">
        <f>SUM(V188:V189)</f>
        <v>16022.11</v>
      </c>
      <c r="W190" s="49">
        <f>SUM(W188:W189)</f>
        <v>10389</v>
      </c>
    </row>
    <row r="191" spans="1:26" x14ac:dyDescent="0.2">
      <c r="A191" s="83">
        <v>5</v>
      </c>
      <c r="B191" s="157" t="s">
        <v>134</v>
      </c>
      <c r="C191" s="85">
        <v>26537.439999999999</v>
      </c>
      <c r="D191" s="87">
        <v>45000</v>
      </c>
      <c r="E191" s="87">
        <v>45000</v>
      </c>
      <c r="F191" s="77">
        <f t="shared" si="58"/>
        <v>2.25</v>
      </c>
      <c r="G191" s="87">
        <v>45000</v>
      </c>
      <c r="H191" s="77">
        <f t="shared" si="59"/>
        <v>2.25</v>
      </c>
      <c r="I191" s="87">
        <v>8218.1</v>
      </c>
      <c r="J191" s="89">
        <v>20000</v>
      </c>
      <c r="K191" s="87">
        <v>8978.1</v>
      </c>
      <c r="L191" s="89">
        <f t="shared" si="57"/>
        <v>10773.720000000001</v>
      </c>
      <c r="M191" s="89">
        <v>20000</v>
      </c>
      <c r="N191" s="89">
        <v>12084.05</v>
      </c>
      <c r="O191" s="231">
        <f t="shared" si="61"/>
        <v>0.26853444444444441</v>
      </c>
      <c r="P191" s="219">
        <v>20000</v>
      </c>
      <c r="Q191" s="81">
        <f t="shared" si="60"/>
        <v>1.6550742507685752</v>
      </c>
    </row>
    <row r="192" spans="1:26" x14ac:dyDescent="0.2">
      <c r="A192" s="83">
        <v>6</v>
      </c>
      <c r="B192" s="157" t="s">
        <v>136</v>
      </c>
      <c r="C192" s="85">
        <v>46652.4</v>
      </c>
      <c r="D192" s="87">
        <v>40000</v>
      </c>
      <c r="E192" s="87">
        <v>40000</v>
      </c>
      <c r="F192" s="77">
        <f t="shared" si="58"/>
        <v>1</v>
      </c>
      <c r="G192" s="87">
        <v>40000</v>
      </c>
      <c r="H192" s="77">
        <f t="shared" si="59"/>
        <v>1</v>
      </c>
      <c r="I192" s="87">
        <v>22153</v>
      </c>
      <c r="J192" s="89">
        <v>40000</v>
      </c>
      <c r="K192" s="158">
        <v>26453</v>
      </c>
      <c r="L192" s="89">
        <f t="shared" si="57"/>
        <v>31743.600000000002</v>
      </c>
      <c r="M192" s="89">
        <v>40000</v>
      </c>
      <c r="N192" s="89">
        <v>32993</v>
      </c>
      <c r="O192" s="231">
        <f t="shared" si="61"/>
        <v>0.82482500000000003</v>
      </c>
      <c r="P192" s="219">
        <v>40000</v>
      </c>
      <c r="Q192" s="81">
        <f t="shared" si="60"/>
        <v>1.2123783832934258</v>
      </c>
      <c r="V192" s="47">
        <v>1695.05</v>
      </c>
    </row>
    <row r="193" spans="1:26" x14ac:dyDescent="0.2">
      <c r="A193" s="83">
        <v>7</v>
      </c>
      <c r="B193" s="157" t="s">
        <v>106</v>
      </c>
      <c r="C193" s="85">
        <v>59000</v>
      </c>
      <c r="D193" s="87">
        <v>35000</v>
      </c>
      <c r="E193" s="87">
        <v>35000</v>
      </c>
      <c r="F193" s="77">
        <f t="shared" si="58"/>
        <v>0.7</v>
      </c>
      <c r="G193" s="87">
        <v>35000</v>
      </c>
      <c r="H193" s="77">
        <f t="shared" si="59"/>
        <v>0.7</v>
      </c>
      <c r="I193" s="87">
        <v>38000</v>
      </c>
      <c r="J193" s="89">
        <v>50000</v>
      </c>
      <c r="K193" s="158">
        <v>44000</v>
      </c>
      <c r="L193" s="89">
        <f t="shared" si="57"/>
        <v>52800</v>
      </c>
      <c r="M193" s="89">
        <v>60000</v>
      </c>
      <c r="N193" s="89">
        <v>53695.05</v>
      </c>
      <c r="O193" s="231">
        <f t="shared" si="61"/>
        <v>1.5341442857142857</v>
      </c>
      <c r="P193" s="219">
        <v>60000</v>
      </c>
      <c r="Q193" s="81">
        <f t="shared" si="60"/>
        <v>1.1174214382890042</v>
      </c>
      <c r="R193" s="47">
        <v>82000</v>
      </c>
      <c r="V193" s="47">
        <f>SUM(V192,N189)</f>
        <v>12084.05</v>
      </c>
    </row>
    <row r="194" spans="1:26" x14ac:dyDescent="0.2">
      <c r="A194" s="83">
        <v>8</v>
      </c>
      <c r="B194" s="157" t="s">
        <v>217</v>
      </c>
      <c r="C194" s="85">
        <v>96000</v>
      </c>
      <c r="D194" s="87">
        <v>100000</v>
      </c>
      <c r="E194" s="87">
        <v>100000</v>
      </c>
      <c r="F194" s="77">
        <f t="shared" si="58"/>
        <v>1.3333333333333333</v>
      </c>
      <c r="G194" s="87">
        <v>100000</v>
      </c>
      <c r="H194" s="77">
        <f t="shared" si="59"/>
        <v>1.3333333333333333</v>
      </c>
      <c r="I194" s="87">
        <v>55501.52</v>
      </c>
      <c r="J194" s="89">
        <v>75000</v>
      </c>
      <c r="K194" s="158">
        <v>55501.52</v>
      </c>
      <c r="L194" s="89">
        <f t="shared" si="57"/>
        <v>66601.823999999993</v>
      </c>
      <c r="M194" s="89">
        <v>60000</v>
      </c>
      <c r="N194" s="89">
        <v>65501.52</v>
      </c>
      <c r="O194" s="231">
        <f t="shared" si="61"/>
        <v>0.65501520000000002</v>
      </c>
      <c r="P194" s="219">
        <v>60000</v>
      </c>
      <c r="Q194" s="81">
        <f t="shared" si="60"/>
        <v>0.91600927734196091</v>
      </c>
      <c r="R194" s="47">
        <v>373300</v>
      </c>
    </row>
    <row r="195" spans="1:26" x14ac:dyDescent="0.2">
      <c r="A195" s="119">
        <v>9</v>
      </c>
      <c r="B195" s="186" t="s">
        <v>316</v>
      </c>
      <c r="C195" s="187">
        <v>397000</v>
      </c>
      <c r="D195" s="163">
        <v>400000</v>
      </c>
      <c r="E195" s="163"/>
      <c r="F195" s="75"/>
      <c r="G195" s="163"/>
      <c r="H195" s="75"/>
      <c r="I195" s="163"/>
      <c r="J195" s="181"/>
      <c r="K195" s="158"/>
      <c r="L195" s="181">
        <v>82000</v>
      </c>
      <c r="M195" s="188">
        <v>322000</v>
      </c>
      <c r="N195" s="189">
        <v>322000</v>
      </c>
      <c r="O195" s="246">
        <f t="shared" si="61"/>
        <v>0.80500000000000005</v>
      </c>
      <c r="P195" s="241">
        <v>400000</v>
      </c>
      <c r="Q195" s="190">
        <f t="shared" si="60"/>
        <v>1.2422360248447204</v>
      </c>
    </row>
    <row r="196" spans="1:26" x14ac:dyDescent="0.2">
      <c r="A196" s="119">
        <v>10</v>
      </c>
      <c r="B196" s="191" t="s">
        <v>317</v>
      </c>
      <c r="C196" s="187">
        <v>323000</v>
      </c>
      <c r="D196" s="163">
        <v>200000</v>
      </c>
      <c r="E196" s="163"/>
      <c r="F196" s="75"/>
      <c r="G196" s="163"/>
      <c r="H196" s="75"/>
      <c r="I196" s="163"/>
      <c r="J196" s="181"/>
      <c r="K196" s="158"/>
      <c r="L196" s="181">
        <v>398100</v>
      </c>
      <c r="M196" s="181">
        <v>483000</v>
      </c>
      <c r="N196" s="181">
        <v>431400</v>
      </c>
      <c r="O196" s="231">
        <f t="shared" si="61"/>
        <v>2.157</v>
      </c>
      <c r="P196" s="242">
        <v>450000</v>
      </c>
      <c r="Q196" s="81">
        <f t="shared" si="60"/>
        <v>1.0431154381084839</v>
      </c>
    </row>
    <row r="197" spans="1:26" ht="13.5" thickBot="1" x14ac:dyDescent="0.25">
      <c r="A197" s="119">
        <v>11</v>
      </c>
      <c r="B197" s="191" t="s">
        <v>318</v>
      </c>
      <c r="C197" s="187">
        <v>0</v>
      </c>
      <c r="D197" s="163">
        <v>0</v>
      </c>
      <c r="E197" s="163"/>
      <c r="F197" s="75"/>
      <c r="G197" s="163"/>
      <c r="H197" s="75"/>
      <c r="I197" s="163"/>
      <c r="J197" s="181"/>
      <c r="K197" s="175"/>
      <c r="L197" s="181">
        <v>54162</v>
      </c>
      <c r="M197" s="181">
        <v>160000</v>
      </c>
      <c r="N197" s="181">
        <v>168337.32</v>
      </c>
      <c r="O197" s="231">
        <v>0</v>
      </c>
      <c r="P197" s="242">
        <v>800000</v>
      </c>
      <c r="Q197" s="81">
        <f t="shared" si="60"/>
        <v>4.7523626965191079</v>
      </c>
    </row>
    <row r="198" spans="1:26" s="52" customFormat="1" ht="13.5" thickBot="1" x14ac:dyDescent="0.25">
      <c r="A198" s="104" t="s">
        <v>260</v>
      </c>
      <c r="B198" s="152" t="s">
        <v>269</v>
      </c>
      <c r="C198" s="106">
        <f t="shared" ref="C198:D198" si="66">SUM(C199:C201)</f>
        <v>1080815.24</v>
      </c>
      <c r="D198" s="106">
        <f t="shared" si="66"/>
        <v>830000</v>
      </c>
      <c r="E198" s="106">
        <f t="shared" ref="E198:K198" si="67">SUM(E199:E201)</f>
        <v>930000</v>
      </c>
      <c r="F198" s="107">
        <f t="shared" si="58"/>
        <v>1.0568181818181819</v>
      </c>
      <c r="G198" s="106">
        <f t="shared" si="67"/>
        <v>930000</v>
      </c>
      <c r="H198" s="107">
        <f t="shared" si="59"/>
        <v>1.0568181818181819</v>
      </c>
      <c r="I198" s="106">
        <f t="shared" si="67"/>
        <v>0</v>
      </c>
      <c r="J198" s="106">
        <f t="shared" ref="J198" si="68">SUM(J199:J201)</f>
        <v>880000</v>
      </c>
      <c r="K198" s="106">
        <f t="shared" si="67"/>
        <v>0</v>
      </c>
      <c r="L198" s="106">
        <f t="shared" ref="L198:P198" si="69">SUM(L199:L201)</f>
        <v>0</v>
      </c>
      <c r="M198" s="106">
        <f t="shared" ref="M198" si="70">SUM(M199:M201)</f>
        <v>1090000</v>
      </c>
      <c r="N198" s="106">
        <f t="shared" si="69"/>
        <v>1142602.45</v>
      </c>
      <c r="O198" s="233">
        <f t="shared" si="61"/>
        <v>1.3766294578313252</v>
      </c>
      <c r="P198" s="221">
        <f t="shared" si="69"/>
        <v>660000</v>
      </c>
      <c r="Q198" s="108">
        <f t="shared" si="60"/>
        <v>0.57762872817225275</v>
      </c>
      <c r="R198" s="54"/>
      <c r="S198" s="55"/>
      <c r="T198" s="54"/>
      <c r="V198" s="54"/>
      <c r="X198" s="54"/>
      <c r="Y198" s="54"/>
      <c r="Z198" s="54"/>
    </row>
    <row r="199" spans="1:26" x14ac:dyDescent="0.2">
      <c r="A199" s="116">
        <v>1</v>
      </c>
      <c r="B199" s="154" t="s">
        <v>213</v>
      </c>
      <c r="C199" s="88">
        <v>0</v>
      </c>
      <c r="D199" s="155">
        <v>100000</v>
      </c>
      <c r="E199" s="155">
        <v>100000</v>
      </c>
      <c r="F199" s="77">
        <v>0</v>
      </c>
      <c r="G199" s="155">
        <v>100000</v>
      </c>
      <c r="H199" s="77">
        <v>0</v>
      </c>
      <c r="I199" s="155">
        <v>0</v>
      </c>
      <c r="J199" s="79">
        <v>100000</v>
      </c>
      <c r="K199" s="155">
        <v>0</v>
      </c>
      <c r="L199" s="79">
        <f>K199/10*12</f>
        <v>0</v>
      </c>
      <c r="M199" s="79">
        <v>60000</v>
      </c>
      <c r="N199" s="79">
        <v>0</v>
      </c>
      <c r="O199" s="234">
        <f t="shared" si="61"/>
        <v>0</v>
      </c>
      <c r="P199" s="237">
        <v>60000</v>
      </c>
      <c r="Q199" s="81" t="e">
        <f t="shared" ref="Q199:Q208" si="71">P199/N199</f>
        <v>#DIV/0!</v>
      </c>
    </row>
    <row r="200" spans="1:26" x14ac:dyDescent="0.2">
      <c r="A200" s="83">
        <v>2</v>
      </c>
      <c r="B200" s="157" t="s">
        <v>214</v>
      </c>
      <c r="C200" s="85">
        <v>807466.57</v>
      </c>
      <c r="D200" s="87">
        <v>600000</v>
      </c>
      <c r="E200" s="87">
        <v>700000</v>
      </c>
      <c r="F200" s="77">
        <f t="shared" ref="F200:F208" si="72">E200/J200</f>
        <v>1.0769230769230769</v>
      </c>
      <c r="G200" s="87">
        <v>700000</v>
      </c>
      <c r="H200" s="77">
        <f t="shared" ref="H200:H208" si="73">G200/J200</f>
        <v>1.0769230769230769</v>
      </c>
      <c r="I200" s="87">
        <v>0</v>
      </c>
      <c r="J200" s="89">
        <v>650000</v>
      </c>
      <c r="K200" s="87">
        <v>0</v>
      </c>
      <c r="L200" s="89">
        <v>0</v>
      </c>
      <c r="M200" s="89">
        <v>900000</v>
      </c>
      <c r="N200" s="89">
        <v>895472.39</v>
      </c>
      <c r="O200" s="231">
        <f t="shared" si="61"/>
        <v>1.4924539833333335</v>
      </c>
      <c r="P200" s="219">
        <v>600000</v>
      </c>
      <c r="Q200" s="81">
        <f t="shared" si="71"/>
        <v>0.6700374089702531</v>
      </c>
    </row>
    <row r="201" spans="1:26" ht="14.25" customHeight="1" thickBot="1" x14ac:dyDescent="0.25">
      <c r="A201" s="119">
        <v>3</v>
      </c>
      <c r="B201" s="161" t="s">
        <v>215</v>
      </c>
      <c r="C201" s="82">
        <v>273348.67</v>
      </c>
      <c r="D201" s="163">
        <v>130000</v>
      </c>
      <c r="E201" s="163">
        <v>130000</v>
      </c>
      <c r="F201" s="100">
        <f t="shared" si="72"/>
        <v>1</v>
      </c>
      <c r="G201" s="163">
        <v>130000</v>
      </c>
      <c r="H201" s="100">
        <f t="shared" si="73"/>
        <v>1</v>
      </c>
      <c r="I201" s="133">
        <v>0</v>
      </c>
      <c r="J201" s="102">
        <v>130000</v>
      </c>
      <c r="K201" s="133">
        <v>0</v>
      </c>
      <c r="L201" s="102">
        <f t="shared" ref="L201:L223" si="74">K201/10*12</f>
        <v>0</v>
      </c>
      <c r="M201" s="102">
        <v>130000</v>
      </c>
      <c r="N201" s="102">
        <v>247130.06</v>
      </c>
      <c r="O201" s="232">
        <f t="shared" si="61"/>
        <v>1.9010004615384615</v>
      </c>
      <c r="P201" s="228">
        <v>0</v>
      </c>
      <c r="Q201" s="103">
        <f t="shared" si="71"/>
        <v>0</v>
      </c>
    </row>
    <row r="202" spans="1:26" s="52" customFormat="1" ht="13.5" thickBot="1" x14ac:dyDescent="0.25">
      <c r="A202" s="104" t="s">
        <v>261</v>
      </c>
      <c r="B202" s="152" t="s">
        <v>270</v>
      </c>
      <c r="C202" s="106">
        <f t="shared" ref="C202:D202" si="75">SUM(C203:C211)</f>
        <v>402287.16000000003</v>
      </c>
      <c r="D202" s="106">
        <f t="shared" si="75"/>
        <v>428788.74</v>
      </c>
      <c r="E202" s="106">
        <f t="shared" ref="E202:G202" si="76">SUM(E203:E211)</f>
        <v>441788.74</v>
      </c>
      <c r="F202" s="107">
        <f t="shared" si="72"/>
        <v>0.88928895610637226</v>
      </c>
      <c r="G202" s="106">
        <f t="shared" si="76"/>
        <v>441788.74</v>
      </c>
      <c r="H202" s="107">
        <f t="shared" si="73"/>
        <v>0.88928895610637226</v>
      </c>
      <c r="I202" s="153">
        <f t="shared" ref="I202:K202" si="77">SUM(I203:I211)</f>
        <v>360351.3</v>
      </c>
      <c r="J202" s="106">
        <f t="shared" ref="J202" si="78">SUM(J203:J211)</f>
        <v>496788.74</v>
      </c>
      <c r="K202" s="153">
        <f t="shared" si="77"/>
        <v>388910.85</v>
      </c>
      <c r="L202" s="136">
        <f t="shared" si="74"/>
        <v>466693.02</v>
      </c>
      <c r="M202" s="106">
        <f t="shared" ref="M202" si="79">SUM(M203:M211)</f>
        <v>464000</v>
      </c>
      <c r="N202" s="106">
        <f t="shared" ref="N202:P202" si="80">SUM(N203:N211)</f>
        <v>484383.77</v>
      </c>
      <c r="O202" s="233">
        <f t="shared" si="61"/>
        <v>1.1296559932987047</v>
      </c>
      <c r="P202" s="221">
        <f t="shared" si="80"/>
        <v>540788.74</v>
      </c>
      <c r="Q202" s="108">
        <f t="shared" si="71"/>
        <v>1.1164468619582362</v>
      </c>
      <c r="R202" s="54"/>
      <c r="S202" s="55"/>
      <c r="T202" s="54"/>
      <c r="V202" s="54">
        <v>273.82</v>
      </c>
      <c r="X202" s="54"/>
      <c r="Y202" s="54"/>
      <c r="Z202" s="54"/>
    </row>
    <row r="203" spans="1:26" x14ac:dyDescent="0.2">
      <c r="A203" s="116">
        <v>1</v>
      </c>
      <c r="B203" s="154" t="s">
        <v>78</v>
      </c>
      <c r="C203" s="88">
        <v>20056.18</v>
      </c>
      <c r="D203" s="168">
        <v>19000</v>
      </c>
      <c r="E203" s="168">
        <v>19000</v>
      </c>
      <c r="F203" s="77">
        <f t="shared" si="72"/>
        <v>1</v>
      </c>
      <c r="G203" s="155">
        <v>19000</v>
      </c>
      <c r="H203" s="77">
        <f t="shared" si="73"/>
        <v>1</v>
      </c>
      <c r="I203" s="155">
        <v>9365.6200000000008</v>
      </c>
      <c r="J203" s="79">
        <v>19000</v>
      </c>
      <c r="K203" s="192">
        <v>11333.62</v>
      </c>
      <c r="L203" s="79">
        <f t="shared" si="74"/>
        <v>13600.344000000001</v>
      </c>
      <c r="M203" s="79">
        <v>19000</v>
      </c>
      <c r="N203" s="79">
        <v>19208.169999999998</v>
      </c>
      <c r="O203" s="234">
        <f t="shared" si="61"/>
        <v>1.0109563157894736</v>
      </c>
      <c r="P203" s="237">
        <v>19000</v>
      </c>
      <c r="Q203" s="81">
        <f t="shared" si="71"/>
        <v>0.98916242411432231</v>
      </c>
      <c r="V203" s="47">
        <v>12500</v>
      </c>
    </row>
    <row r="204" spans="1:26" x14ac:dyDescent="0.2">
      <c r="A204" s="83">
        <f>A203+1</f>
        <v>2</v>
      </c>
      <c r="B204" s="193" t="s">
        <v>113</v>
      </c>
      <c r="C204" s="85">
        <v>104589.01</v>
      </c>
      <c r="D204" s="86">
        <v>95000</v>
      </c>
      <c r="E204" s="86">
        <v>95000</v>
      </c>
      <c r="F204" s="77">
        <f t="shared" si="72"/>
        <v>0.6333333333333333</v>
      </c>
      <c r="G204" s="87">
        <v>95000</v>
      </c>
      <c r="H204" s="77">
        <f t="shared" si="73"/>
        <v>0.6333333333333333</v>
      </c>
      <c r="I204" s="87">
        <v>134209.26999999999</v>
      </c>
      <c r="J204" s="89">
        <v>150000</v>
      </c>
      <c r="K204" s="158">
        <v>141384.26999999999</v>
      </c>
      <c r="L204" s="89">
        <f t="shared" si="74"/>
        <v>169661.12400000001</v>
      </c>
      <c r="M204" s="89">
        <v>160000</v>
      </c>
      <c r="N204" s="89">
        <v>174644.27</v>
      </c>
      <c r="O204" s="231">
        <f t="shared" si="61"/>
        <v>1.8383607368421051</v>
      </c>
      <c r="P204" s="219">
        <v>180000</v>
      </c>
      <c r="Q204" s="81">
        <f t="shared" si="71"/>
        <v>1.0306665085547897</v>
      </c>
      <c r="V204" s="47">
        <v>3840</v>
      </c>
    </row>
    <row r="205" spans="1:26" x14ac:dyDescent="0.2">
      <c r="A205" s="83">
        <f t="shared" ref="A205:A210" si="81">A204+1</f>
        <v>3</v>
      </c>
      <c r="B205" s="157" t="s">
        <v>326</v>
      </c>
      <c r="C205" s="85">
        <v>37154.35</v>
      </c>
      <c r="D205" s="86">
        <v>45000</v>
      </c>
      <c r="E205" s="86">
        <v>45000</v>
      </c>
      <c r="F205" s="77">
        <f t="shared" si="72"/>
        <v>1.2857142857142858</v>
      </c>
      <c r="G205" s="87">
        <v>45000</v>
      </c>
      <c r="H205" s="77">
        <f t="shared" si="73"/>
        <v>1.2857142857142858</v>
      </c>
      <c r="I205" s="87">
        <v>24995.63</v>
      </c>
      <c r="J205" s="89">
        <v>35000</v>
      </c>
      <c r="K205" s="87">
        <v>27803.77</v>
      </c>
      <c r="L205" s="89">
        <f t="shared" si="74"/>
        <v>33364.523999999998</v>
      </c>
      <c r="M205" s="89">
        <v>35000</v>
      </c>
      <c r="N205" s="89">
        <v>38996.300000000003</v>
      </c>
      <c r="O205" s="231">
        <f t="shared" ref="O205:O228" si="82">N205/D205</f>
        <v>0.86658444444444449</v>
      </c>
      <c r="P205" s="219">
        <v>35000</v>
      </c>
      <c r="Q205" s="81">
        <f t="shared" si="71"/>
        <v>0.89752104686854906</v>
      </c>
      <c r="R205" s="47">
        <v>9425</v>
      </c>
      <c r="V205" s="47">
        <v>12996</v>
      </c>
      <c r="W205" s="49">
        <v>3840</v>
      </c>
    </row>
    <row r="206" spans="1:26" ht="13.9" customHeight="1" x14ac:dyDescent="0.2">
      <c r="A206" s="83">
        <f t="shared" si="81"/>
        <v>4</v>
      </c>
      <c r="B206" s="157" t="s">
        <v>105</v>
      </c>
      <c r="C206" s="85">
        <v>12000</v>
      </c>
      <c r="D206" s="86">
        <v>19000</v>
      </c>
      <c r="E206" s="86">
        <v>19000</v>
      </c>
      <c r="F206" s="77">
        <f t="shared" si="72"/>
        <v>1</v>
      </c>
      <c r="G206" s="87">
        <v>19000</v>
      </c>
      <c r="H206" s="77">
        <f t="shared" si="73"/>
        <v>1</v>
      </c>
      <c r="I206" s="87">
        <v>8195.36</v>
      </c>
      <c r="J206" s="89">
        <v>19000</v>
      </c>
      <c r="K206" s="158">
        <v>8195.36</v>
      </c>
      <c r="L206" s="89">
        <f t="shared" si="74"/>
        <v>9834.4320000000007</v>
      </c>
      <c r="M206" s="89">
        <v>10000</v>
      </c>
      <c r="N206" s="89">
        <v>8195.36</v>
      </c>
      <c r="O206" s="231">
        <f t="shared" si="82"/>
        <v>0.43133473684210527</v>
      </c>
      <c r="P206" s="219">
        <v>10000</v>
      </c>
      <c r="Q206" s="81">
        <f t="shared" si="71"/>
        <v>1.2202026512563207</v>
      </c>
      <c r="R206" s="47">
        <v>10623.48</v>
      </c>
      <c r="V206" s="47">
        <v>1553.33</v>
      </c>
      <c r="W206" s="47">
        <f>SUM(W205,N205)</f>
        <v>42836.3</v>
      </c>
    </row>
    <row r="207" spans="1:26" x14ac:dyDescent="0.2">
      <c r="A207" s="83">
        <f t="shared" si="81"/>
        <v>5</v>
      </c>
      <c r="B207" s="157" t="s">
        <v>107</v>
      </c>
      <c r="C207" s="85">
        <v>9679.9</v>
      </c>
      <c r="D207" s="86">
        <v>10000</v>
      </c>
      <c r="E207" s="86">
        <v>10000</v>
      </c>
      <c r="F207" s="77">
        <f t="shared" si="72"/>
        <v>1</v>
      </c>
      <c r="G207" s="87">
        <v>10000</v>
      </c>
      <c r="H207" s="77">
        <f t="shared" si="73"/>
        <v>1</v>
      </c>
      <c r="I207" s="87">
        <v>4536.3100000000004</v>
      </c>
      <c r="J207" s="89">
        <v>10000</v>
      </c>
      <c r="K207" s="158">
        <v>4536.3100000000004</v>
      </c>
      <c r="L207" s="89">
        <f t="shared" si="74"/>
        <v>5443.5720000000001</v>
      </c>
      <c r="M207" s="89">
        <v>10000</v>
      </c>
      <c r="N207" s="89">
        <v>12036.31</v>
      </c>
      <c r="O207" s="231">
        <f t="shared" si="82"/>
        <v>1.2036309999999999</v>
      </c>
      <c r="P207" s="219">
        <v>10000</v>
      </c>
      <c r="Q207" s="81">
        <f t="shared" si="71"/>
        <v>0.83081941226173139</v>
      </c>
      <c r="R207" s="47">
        <v>4947.1499999999996</v>
      </c>
      <c r="V207" s="47">
        <v>7833.15</v>
      </c>
    </row>
    <row r="208" spans="1:26" x14ac:dyDescent="0.2">
      <c r="A208" s="83">
        <f t="shared" si="81"/>
        <v>6</v>
      </c>
      <c r="B208" s="157" t="s">
        <v>191</v>
      </c>
      <c r="C208" s="85">
        <v>3650</v>
      </c>
      <c r="D208" s="86">
        <v>10000</v>
      </c>
      <c r="E208" s="86">
        <v>10000</v>
      </c>
      <c r="F208" s="77">
        <f t="shared" si="72"/>
        <v>1</v>
      </c>
      <c r="G208" s="87">
        <v>10000</v>
      </c>
      <c r="H208" s="77">
        <f t="shared" si="73"/>
        <v>1</v>
      </c>
      <c r="I208" s="87">
        <v>2560</v>
      </c>
      <c r="J208" s="89">
        <v>10000</v>
      </c>
      <c r="K208" s="158">
        <v>2560</v>
      </c>
      <c r="L208" s="89">
        <f t="shared" si="74"/>
        <v>3072</v>
      </c>
      <c r="M208" s="89">
        <v>5000</v>
      </c>
      <c r="N208" s="89">
        <v>5920</v>
      </c>
      <c r="O208" s="231">
        <f t="shared" si="82"/>
        <v>0.59199999999999997</v>
      </c>
      <c r="P208" s="219">
        <v>10000</v>
      </c>
      <c r="Q208" s="81">
        <f t="shared" si="71"/>
        <v>1.6891891891891893</v>
      </c>
      <c r="R208" s="47">
        <f>SUM(R205:R207)</f>
        <v>24995.629999999997</v>
      </c>
      <c r="V208" s="47">
        <f>SUM(V202:V207)</f>
        <v>38996.300000000003</v>
      </c>
    </row>
    <row r="209" spans="1:26" x14ac:dyDescent="0.2">
      <c r="A209" s="83">
        <f t="shared" si="81"/>
        <v>7</v>
      </c>
      <c r="B209" s="157" t="s">
        <v>179</v>
      </c>
      <c r="C209" s="85">
        <v>39466.730000000003</v>
      </c>
      <c r="D209" s="86">
        <v>41788.74</v>
      </c>
      <c r="E209" s="86">
        <v>41788.74</v>
      </c>
      <c r="F209" s="77">
        <v>0</v>
      </c>
      <c r="G209" s="87">
        <v>41788.74</v>
      </c>
      <c r="H209" s="77">
        <v>0</v>
      </c>
      <c r="I209" s="87">
        <v>0</v>
      </c>
      <c r="J209" s="89">
        <v>41788.74</v>
      </c>
      <c r="K209" s="87">
        <v>0</v>
      </c>
      <c r="L209" s="89">
        <f t="shared" si="74"/>
        <v>0</v>
      </c>
      <c r="M209" s="89">
        <v>0</v>
      </c>
      <c r="N209" s="89">
        <v>0</v>
      </c>
      <c r="O209" s="231">
        <f t="shared" si="82"/>
        <v>0</v>
      </c>
      <c r="P209" s="219">
        <v>41788.74</v>
      </c>
      <c r="Q209" s="81">
        <v>0</v>
      </c>
    </row>
    <row r="210" spans="1:26" x14ac:dyDescent="0.2">
      <c r="A210" s="83">
        <f t="shared" si="81"/>
        <v>8</v>
      </c>
      <c r="B210" s="157" t="s">
        <v>99</v>
      </c>
      <c r="C210" s="85">
        <v>113215.78</v>
      </c>
      <c r="D210" s="86">
        <v>107000</v>
      </c>
      <c r="E210" s="86">
        <v>120000</v>
      </c>
      <c r="F210" s="77">
        <f t="shared" ref="F210:F227" si="83">E210/J210</f>
        <v>0.92307692307692313</v>
      </c>
      <c r="G210" s="87">
        <v>120000</v>
      </c>
      <c r="H210" s="77">
        <f t="shared" ref="H210:H227" si="84">G210/J210</f>
        <v>0.92307692307692313</v>
      </c>
      <c r="I210" s="87">
        <v>99281.93</v>
      </c>
      <c r="J210" s="89">
        <v>130000</v>
      </c>
      <c r="K210" s="158">
        <v>110458.4</v>
      </c>
      <c r="L210" s="89">
        <f t="shared" si="74"/>
        <v>132550.08000000002</v>
      </c>
      <c r="M210" s="89">
        <v>130000</v>
      </c>
      <c r="N210" s="89">
        <v>133270.64000000001</v>
      </c>
      <c r="O210" s="231">
        <f t="shared" si="82"/>
        <v>1.2455200000000002</v>
      </c>
      <c r="P210" s="219">
        <v>140000</v>
      </c>
      <c r="Q210" s="81">
        <f t="shared" ref="Q210:Q228" si="85">P210/N210</f>
        <v>1.0504939422516466</v>
      </c>
      <c r="R210" s="47">
        <v>76363.08</v>
      </c>
    </row>
    <row r="211" spans="1:26" ht="13.5" thickBot="1" x14ac:dyDescent="0.25">
      <c r="A211" s="119">
        <v>9</v>
      </c>
      <c r="B211" s="161" t="s">
        <v>178</v>
      </c>
      <c r="C211" s="82">
        <v>62475.21</v>
      </c>
      <c r="D211" s="162">
        <v>82000</v>
      </c>
      <c r="E211" s="162">
        <v>82000</v>
      </c>
      <c r="F211" s="100">
        <f t="shared" si="83"/>
        <v>1</v>
      </c>
      <c r="G211" s="163">
        <v>82000</v>
      </c>
      <c r="H211" s="100">
        <f t="shared" si="84"/>
        <v>1</v>
      </c>
      <c r="I211" s="133">
        <v>77207.179999999993</v>
      </c>
      <c r="J211" s="102">
        <v>82000</v>
      </c>
      <c r="K211" s="175">
        <v>82639.12</v>
      </c>
      <c r="L211" s="102">
        <f t="shared" si="74"/>
        <v>99166.944000000003</v>
      </c>
      <c r="M211" s="102">
        <v>95000</v>
      </c>
      <c r="N211" s="102">
        <v>92112.72</v>
      </c>
      <c r="O211" s="232">
        <f t="shared" si="82"/>
        <v>1.1233258536585367</v>
      </c>
      <c r="P211" s="242">
        <v>95000</v>
      </c>
      <c r="Q211" s="103">
        <f t="shared" si="85"/>
        <v>1.0313450737314021</v>
      </c>
      <c r="R211" s="47">
        <v>844</v>
      </c>
    </row>
    <row r="212" spans="1:26" s="52" customFormat="1" ht="13.5" thickBot="1" x14ac:dyDescent="0.25">
      <c r="A212" s="104" t="s">
        <v>262</v>
      </c>
      <c r="B212" s="152" t="s">
        <v>271</v>
      </c>
      <c r="C212" s="194">
        <f t="shared" ref="C212:D212" si="86">SUM(C213:C214)</f>
        <v>13204492.77</v>
      </c>
      <c r="D212" s="194">
        <f t="shared" si="86"/>
        <v>13750000</v>
      </c>
      <c r="E212" s="194">
        <f t="shared" ref="E212:G212" si="87">SUM(E213:E214)</f>
        <v>13750000</v>
      </c>
      <c r="F212" s="107">
        <f t="shared" si="83"/>
        <v>0.98354792560801141</v>
      </c>
      <c r="G212" s="194">
        <f t="shared" si="87"/>
        <v>14100000</v>
      </c>
      <c r="H212" s="107">
        <f t="shared" si="84"/>
        <v>1.0085836909871244</v>
      </c>
      <c r="I212" s="195">
        <f t="shared" ref="I212:K212" si="88">SUM(I213:I214)</f>
        <v>10472352.120000001</v>
      </c>
      <c r="J212" s="194">
        <f t="shared" ref="J212" si="89">SUM(J213:J214)</f>
        <v>13980000</v>
      </c>
      <c r="K212" s="195">
        <f t="shared" si="88"/>
        <v>11651486.48</v>
      </c>
      <c r="L212" s="136">
        <f t="shared" si="74"/>
        <v>13981783.776000001</v>
      </c>
      <c r="M212" s="194">
        <f t="shared" ref="M212" si="90">SUM(M213:M214)</f>
        <v>13980000</v>
      </c>
      <c r="N212" s="194">
        <f t="shared" ref="N212:P212" si="91">SUM(N213:N214)</f>
        <v>14012035.07</v>
      </c>
      <c r="O212" s="233">
        <f t="shared" si="82"/>
        <v>1.0190570960000001</v>
      </c>
      <c r="P212" s="243">
        <f t="shared" si="91"/>
        <v>14680000</v>
      </c>
      <c r="Q212" s="108">
        <f t="shared" si="85"/>
        <v>1.0476708006126907</v>
      </c>
      <c r="R212" s="54">
        <f>SUM(R210:R211)</f>
        <v>77207.08</v>
      </c>
      <c r="S212" s="55"/>
      <c r="T212" s="54"/>
      <c r="V212" s="54"/>
      <c r="X212" s="54"/>
      <c r="Y212" s="54"/>
      <c r="Z212" s="54"/>
    </row>
    <row r="213" spans="1:26" x14ac:dyDescent="0.2">
      <c r="A213" s="116">
        <v>1</v>
      </c>
      <c r="B213" s="154" t="s">
        <v>12</v>
      </c>
      <c r="C213" s="88">
        <v>11325591.07</v>
      </c>
      <c r="D213" s="168">
        <v>11800000</v>
      </c>
      <c r="E213" s="168">
        <v>11800000</v>
      </c>
      <c r="F213" s="77">
        <f t="shared" si="83"/>
        <v>0.98333333333333328</v>
      </c>
      <c r="G213" s="155">
        <v>12100000</v>
      </c>
      <c r="H213" s="77">
        <f t="shared" si="84"/>
        <v>1.0083333333333333</v>
      </c>
      <c r="I213" s="155">
        <v>8988815.4100000001</v>
      </c>
      <c r="J213" s="79">
        <v>12000000</v>
      </c>
      <c r="K213" s="196">
        <v>10000802.189999999</v>
      </c>
      <c r="L213" s="79">
        <f t="shared" si="74"/>
        <v>12000962.627999999</v>
      </c>
      <c r="M213" s="79">
        <v>12000000</v>
      </c>
      <c r="N213" s="79">
        <v>12026924.880000001</v>
      </c>
      <c r="O213" s="234">
        <f t="shared" si="82"/>
        <v>1.0192309220338984</v>
      </c>
      <c r="P213" s="237">
        <v>12600000</v>
      </c>
      <c r="Q213" s="81">
        <f t="shared" si="85"/>
        <v>1.047649347253593</v>
      </c>
      <c r="R213" s="47">
        <v>6944322.3499999996</v>
      </c>
      <c r="V213" s="47">
        <v>9307864.1500000004</v>
      </c>
    </row>
    <row r="214" spans="1:26" ht="13.5" thickBot="1" x14ac:dyDescent="0.25">
      <c r="A214" s="119">
        <v>2</v>
      </c>
      <c r="B214" s="161" t="s">
        <v>79</v>
      </c>
      <c r="C214" s="82">
        <v>1878901.7</v>
      </c>
      <c r="D214" s="162">
        <v>1950000</v>
      </c>
      <c r="E214" s="162">
        <v>1950000</v>
      </c>
      <c r="F214" s="100">
        <f t="shared" si="83"/>
        <v>0.98484848484848486</v>
      </c>
      <c r="G214" s="163">
        <v>2000000</v>
      </c>
      <c r="H214" s="100">
        <f t="shared" si="84"/>
        <v>1.0101010101010102</v>
      </c>
      <c r="I214" s="133">
        <v>1483536.71</v>
      </c>
      <c r="J214" s="102">
        <v>1980000</v>
      </c>
      <c r="K214" s="197">
        <v>1650684.29</v>
      </c>
      <c r="L214" s="102">
        <f t="shared" si="74"/>
        <v>1980821.148</v>
      </c>
      <c r="M214" s="102">
        <v>1980000</v>
      </c>
      <c r="N214" s="102">
        <v>1985110.19</v>
      </c>
      <c r="O214" s="232">
        <f t="shared" si="82"/>
        <v>1.0180052256410257</v>
      </c>
      <c r="P214" s="242">
        <v>2080000</v>
      </c>
      <c r="Q214" s="103">
        <f t="shared" si="85"/>
        <v>1.0478007772455191</v>
      </c>
      <c r="R214" s="47">
        <v>2044493.06</v>
      </c>
      <c r="V214" s="47">
        <v>2719060.73</v>
      </c>
    </row>
    <row r="215" spans="1:26" s="52" customFormat="1" ht="13.5" thickBot="1" x14ac:dyDescent="0.25">
      <c r="A215" s="104" t="s">
        <v>263</v>
      </c>
      <c r="B215" s="152" t="s">
        <v>272</v>
      </c>
      <c r="C215" s="106">
        <f t="shared" ref="C215:D215" si="92">SUM(C216:C217)</f>
        <v>324618.67</v>
      </c>
      <c r="D215" s="106">
        <f t="shared" si="92"/>
        <v>305000</v>
      </c>
      <c r="E215" s="106">
        <f t="shared" ref="E215:G215" si="93">SUM(E216:E217)</f>
        <v>305000</v>
      </c>
      <c r="F215" s="107">
        <f t="shared" si="83"/>
        <v>1</v>
      </c>
      <c r="G215" s="106">
        <f t="shared" si="93"/>
        <v>305000</v>
      </c>
      <c r="H215" s="107">
        <f t="shared" si="84"/>
        <v>1</v>
      </c>
      <c r="I215" s="153">
        <f t="shared" ref="I215:K215" si="94">SUM(I216:I217)</f>
        <v>263698.14</v>
      </c>
      <c r="J215" s="106">
        <f t="shared" ref="J215" si="95">SUM(J216:J217)</f>
        <v>305000</v>
      </c>
      <c r="K215" s="153">
        <f t="shared" si="94"/>
        <v>289443.32</v>
      </c>
      <c r="L215" s="136">
        <f t="shared" si="74"/>
        <v>347331.98400000005</v>
      </c>
      <c r="M215" s="106">
        <f t="shared" ref="M215" si="96">SUM(M216:M217)</f>
        <v>321000</v>
      </c>
      <c r="N215" s="106">
        <f t="shared" ref="N215:P215" si="97">SUM(N216:N217)</f>
        <v>355661.78</v>
      </c>
      <c r="O215" s="233">
        <f t="shared" si="82"/>
        <v>1.1661041967213115</v>
      </c>
      <c r="P215" s="221">
        <f t="shared" si="97"/>
        <v>355000</v>
      </c>
      <c r="Q215" s="108">
        <f t="shared" si="85"/>
        <v>0.99813929964586012</v>
      </c>
      <c r="R215" s="54">
        <f>SUM(R213:R214)</f>
        <v>8988815.4100000001</v>
      </c>
      <c r="S215" s="55"/>
      <c r="T215" s="54"/>
      <c r="V215" s="54">
        <f>SUM(V213:V214)</f>
        <v>12026924.880000001</v>
      </c>
      <c r="X215" s="54"/>
      <c r="Y215" s="54"/>
      <c r="Z215" s="54"/>
    </row>
    <row r="216" spans="1:26" x14ac:dyDescent="0.2">
      <c r="A216" s="116">
        <v>1</v>
      </c>
      <c r="B216" s="154" t="s">
        <v>81</v>
      </c>
      <c r="C216" s="88">
        <v>324399.28999999998</v>
      </c>
      <c r="D216" s="168">
        <v>300000</v>
      </c>
      <c r="E216" s="168">
        <v>300000</v>
      </c>
      <c r="F216" s="77">
        <f t="shared" si="83"/>
        <v>1</v>
      </c>
      <c r="G216" s="155">
        <v>300000</v>
      </c>
      <c r="H216" s="77">
        <f t="shared" si="84"/>
        <v>1</v>
      </c>
      <c r="I216" s="78">
        <v>263649.43</v>
      </c>
      <c r="J216" s="80">
        <v>300000</v>
      </c>
      <c r="K216" s="198">
        <v>289392.81</v>
      </c>
      <c r="L216" s="80">
        <f t="shared" si="74"/>
        <v>347271.37199999997</v>
      </c>
      <c r="M216" s="80">
        <v>320000</v>
      </c>
      <c r="N216" s="80">
        <v>341245.69</v>
      </c>
      <c r="O216" s="230">
        <f t="shared" si="82"/>
        <v>1.1374856333333334</v>
      </c>
      <c r="P216" s="237">
        <v>350000</v>
      </c>
      <c r="Q216" s="81">
        <f t="shared" si="85"/>
        <v>1.0256539796883588</v>
      </c>
      <c r="S216" s="109">
        <v>724</v>
      </c>
    </row>
    <row r="217" spans="1:26" ht="13.5" thickBot="1" x14ac:dyDescent="0.25">
      <c r="A217" s="119">
        <v>2</v>
      </c>
      <c r="B217" s="161" t="s">
        <v>90</v>
      </c>
      <c r="C217" s="82">
        <v>219.38</v>
      </c>
      <c r="D217" s="162">
        <v>5000</v>
      </c>
      <c r="E217" s="162">
        <v>5000</v>
      </c>
      <c r="F217" s="100">
        <f t="shared" si="83"/>
        <v>1</v>
      </c>
      <c r="G217" s="163">
        <v>5000</v>
      </c>
      <c r="H217" s="100">
        <f t="shared" si="84"/>
        <v>1</v>
      </c>
      <c r="I217" s="133">
        <v>48.71</v>
      </c>
      <c r="J217" s="102">
        <v>5000</v>
      </c>
      <c r="K217" s="198">
        <v>50.51</v>
      </c>
      <c r="L217" s="102">
        <f t="shared" si="74"/>
        <v>60.612000000000002</v>
      </c>
      <c r="M217" s="102">
        <v>1000</v>
      </c>
      <c r="N217" s="102">
        <v>14416.09</v>
      </c>
      <c r="O217" s="232">
        <f t="shared" si="82"/>
        <v>2.8832179999999998</v>
      </c>
      <c r="P217" s="242">
        <v>5000</v>
      </c>
      <c r="Q217" s="103">
        <f t="shared" si="85"/>
        <v>0.34683468263586037</v>
      </c>
      <c r="S217" s="109">
        <v>725</v>
      </c>
    </row>
    <row r="218" spans="1:26" s="52" customFormat="1" ht="13.5" thickBot="1" x14ac:dyDescent="0.25">
      <c r="A218" s="104" t="s">
        <v>264</v>
      </c>
      <c r="B218" s="152" t="s">
        <v>273</v>
      </c>
      <c r="C218" s="106">
        <f>SUM(C219:C223)</f>
        <v>472679.11</v>
      </c>
      <c r="D218" s="106">
        <f t="shared" ref="D218" si="98">SUM(D219:D223)</f>
        <v>942000</v>
      </c>
      <c r="E218" s="106">
        <f t="shared" ref="E218:G218" si="99">SUM(E219:E223)</f>
        <v>242000</v>
      </c>
      <c r="F218" s="107">
        <f t="shared" si="83"/>
        <v>0.80132450331125826</v>
      </c>
      <c r="G218" s="106">
        <f t="shared" si="99"/>
        <v>272000</v>
      </c>
      <c r="H218" s="107">
        <f t="shared" si="84"/>
        <v>0.90066225165562919</v>
      </c>
      <c r="I218" s="153">
        <f t="shared" ref="I218:K218" si="100">SUM(I219:I223)</f>
        <v>208076.51</v>
      </c>
      <c r="J218" s="106">
        <f t="shared" ref="J218" si="101">SUM(J219:J223)</f>
        <v>302000</v>
      </c>
      <c r="K218" s="153">
        <f t="shared" si="100"/>
        <v>203691.68</v>
      </c>
      <c r="L218" s="136">
        <f t="shared" si="74"/>
        <v>244430.01599999997</v>
      </c>
      <c r="M218" s="106">
        <f t="shared" ref="M218" si="102">SUM(M219:M223)</f>
        <v>287000</v>
      </c>
      <c r="N218" s="106">
        <f t="shared" ref="N218:P218" si="103">SUM(N219:N223)</f>
        <v>257295.38</v>
      </c>
      <c r="O218" s="233">
        <f t="shared" si="82"/>
        <v>0.27313734607218682</v>
      </c>
      <c r="P218" s="221">
        <f t="shared" si="103"/>
        <v>302000</v>
      </c>
      <c r="Q218" s="108">
        <f t="shared" si="85"/>
        <v>1.1737482421954097</v>
      </c>
      <c r="R218" s="54"/>
      <c r="S218" s="109"/>
      <c r="T218" s="54"/>
      <c r="V218" s="54"/>
      <c r="X218" s="54"/>
      <c r="Y218" s="54"/>
      <c r="Z218" s="54"/>
    </row>
    <row r="219" spans="1:26" x14ac:dyDescent="0.2">
      <c r="A219" s="116">
        <v>1</v>
      </c>
      <c r="B219" s="154" t="s">
        <v>229</v>
      </c>
      <c r="C219" s="88">
        <v>18038</v>
      </c>
      <c r="D219" s="168">
        <v>10000</v>
      </c>
      <c r="E219" s="168">
        <v>10000</v>
      </c>
      <c r="F219" s="77">
        <f t="shared" si="83"/>
        <v>1</v>
      </c>
      <c r="G219" s="155">
        <v>10000</v>
      </c>
      <c r="H219" s="77">
        <f t="shared" si="84"/>
        <v>1</v>
      </c>
      <c r="I219" s="155">
        <v>210</v>
      </c>
      <c r="J219" s="79">
        <v>10000</v>
      </c>
      <c r="K219" s="198">
        <v>210</v>
      </c>
      <c r="L219" s="79">
        <f t="shared" si="74"/>
        <v>252</v>
      </c>
      <c r="M219" s="79">
        <v>5000</v>
      </c>
      <c r="N219" s="79">
        <v>30882</v>
      </c>
      <c r="O219" s="234">
        <f t="shared" si="82"/>
        <v>3.0882000000000001</v>
      </c>
      <c r="P219" s="237">
        <v>10000</v>
      </c>
      <c r="Q219" s="81">
        <f t="shared" si="85"/>
        <v>0.32381322453208988</v>
      </c>
      <c r="S219" s="109">
        <v>733</v>
      </c>
    </row>
    <row r="220" spans="1:26" x14ac:dyDescent="0.2">
      <c r="A220" s="83">
        <v>2</v>
      </c>
      <c r="B220" s="157" t="s">
        <v>242</v>
      </c>
      <c r="C220" s="85">
        <v>68044.009999999995</v>
      </c>
      <c r="D220" s="86">
        <v>40000</v>
      </c>
      <c r="E220" s="86">
        <v>40000</v>
      </c>
      <c r="F220" s="77">
        <f t="shared" si="83"/>
        <v>1</v>
      </c>
      <c r="G220" s="87">
        <v>40000</v>
      </c>
      <c r="H220" s="77">
        <f t="shared" si="84"/>
        <v>1</v>
      </c>
      <c r="I220" s="87">
        <v>25000</v>
      </c>
      <c r="J220" s="89">
        <v>40000</v>
      </c>
      <c r="K220" s="87">
        <v>25000</v>
      </c>
      <c r="L220" s="89">
        <f t="shared" si="74"/>
        <v>30000</v>
      </c>
      <c r="M220" s="89">
        <v>30000</v>
      </c>
      <c r="N220" s="89">
        <v>25000</v>
      </c>
      <c r="O220" s="231">
        <f t="shared" si="82"/>
        <v>0.625</v>
      </c>
      <c r="P220" s="219">
        <v>40000</v>
      </c>
      <c r="Q220" s="81">
        <f t="shared" si="85"/>
        <v>1.6</v>
      </c>
      <c r="S220" s="109">
        <v>731</v>
      </c>
    </row>
    <row r="221" spans="1:26" x14ac:dyDescent="0.2">
      <c r="A221" s="83">
        <v>3</v>
      </c>
      <c r="B221" s="157" t="s">
        <v>248</v>
      </c>
      <c r="C221" s="79">
        <v>103430.02</v>
      </c>
      <c r="D221" s="86">
        <v>90000</v>
      </c>
      <c r="E221" s="86">
        <v>90000</v>
      </c>
      <c r="F221" s="77">
        <f t="shared" si="83"/>
        <v>0.6</v>
      </c>
      <c r="G221" s="87">
        <v>120000</v>
      </c>
      <c r="H221" s="77">
        <f t="shared" si="84"/>
        <v>0.8</v>
      </c>
      <c r="I221" s="180">
        <v>146217.5</v>
      </c>
      <c r="J221" s="89">
        <v>150000</v>
      </c>
      <c r="K221" s="199">
        <v>139165.5</v>
      </c>
      <c r="L221" s="89">
        <f t="shared" si="74"/>
        <v>166998.59999999998</v>
      </c>
      <c r="M221" s="89">
        <v>150000</v>
      </c>
      <c r="N221" s="200">
        <v>142405.5</v>
      </c>
      <c r="O221" s="231">
        <f t="shared" si="82"/>
        <v>1.5822833333333333</v>
      </c>
      <c r="P221" s="219">
        <v>150000</v>
      </c>
      <c r="Q221" s="81">
        <f t="shared" si="85"/>
        <v>1.0533301031210172</v>
      </c>
      <c r="S221" s="201" t="s">
        <v>304</v>
      </c>
    </row>
    <row r="222" spans="1:26" x14ac:dyDescent="0.2">
      <c r="A222" s="83">
        <v>4</v>
      </c>
      <c r="B222" s="157" t="s">
        <v>230</v>
      </c>
      <c r="C222" s="85">
        <v>9770</v>
      </c>
      <c r="D222" s="86">
        <v>2000</v>
      </c>
      <c r="E222" s="86">
        <v>2000</v>
      </c>
      <c r="F222" s="77">
        <f t="shared" si="83"/>
        <v>1</v>
      </c>
      <c r="G222" s="87">
        <v>2000</v>
      </c>
      <c r="H222" s="77">
        <f t="shared" si="84"/>
        <v>1</v>
      </c>
      <c r="I222" s="87">
        <v>500</v>
      </c>
      <c r="J222" s="89">
        <v>2000</v>
      </c>
      <c r="K222" s="87">
        <v>500</v>
      </c>
      <c r="L222" s="89">
        <f t="shared" si="74"/>
        <v>600</v>
      </c>
      <c r="M222" s="89">
        <v>2000</v>
      </c>
      <c r="N222" s="89">
        <v>500</v>
      </c>
      <c r="O222" s="231">
        <f t="shared" si="82"/>
        <v>0.25</v>
      </c>
      <c r="P222" s="219">
        <v>2000</v>
      </c>
      <c r="Q222" s="81">
        <f t="shared" si="85"/>
        <v>4</v>
      </c>
      <c r="S222" s="109">
        <v>735</v>
      </c>
    </row>
    <row r="223" spans="1:26" ht="13.5" thickBot="1" x14ac:dyDescent="0.25">
      <c r="A223" s="119">
        <v>5</v>
      </c>
      <c r="B223" s="161" t="s">
        <v>198</v>
      </c>
      <c r="C223" s="181">
        <v>273397.08</v>
      </c>
      <c r="D223" s="181">
        <v>800000</v>
      </c>
      <c r="E223" s="181">
        <v>100000</v>
      </c>
      <c r="F223" s="100">
        <f t="shared" si="83"/>
        <v>1</v>
      </c>
      <c r="G223" s="181">
        <v>100000</v>
      </c>
      <c r="H223" s="100">
        <f t="shared" si="84"/>
        <v>1</v>
      </c>
      <c r="I223" s="202">
        <v>36149.01</v>
      </c>
      <c r="J223" s="102">
        <v>100000</v>
      </c>
      <c r="K223" s="198">
        <v>38816.18</v>
      </c>
      <c r="L223" s="102">
        <f t="shared" si="74"/>
        <v>46579.415999999997</v>
      </c>
      <c r="M223" s="102">
        <v>100000</v>
      </c>
      <c r="N223" s="102">
        <v>58507.88</v>
      </c>
      <c r="O223" s="232">
        <f t="shared" si="82"/>
        <v>7.3134850000000001E-2</v>
      </c>
      <c r="P223" s="239">
        <v>100000</v>
      </c>
      <c r="Q223" s="103">
        <f t="shared" si="85"/>
        <v>1.7091714825421807</v>
      </c>
      <c r="S223" s="109">
        <v>736</v>
      </c>
    </row>
    <row r="224" spans="1:26" s="52" customFormat="1" ht="13.5" thickBot="1" x14ac:dyDescent="0.25">
      <c r="A224" s="104" t="s">
        <v>265</v>
      </c>
      <c r="B224" s="152" t="s">
        <v>274</v>
      </c>
      <c r="C224" s="106">
        <f t="shared" ref="C224:G224" si="104">+C225</f>
        <v>542783.13</v>
      </c>
      <c r="D224" s="106">
        <f t="shared" si="104"/>
        <v>500000</v>
      </c>
      <c r="E224" s="106">
        <f t="shared" si="104"/>
        <v>500000</v>
      </c>
      <c r="F224" s="107">
        <f t="shared" si="83"/>
        <v>1</v>
      </c>
      <c r="G224" s="106">
        <f t="shared" si="104"/>
        <v>500000</v>
      </c>
      <c r="H224" s="107">
        <f t="shared" si="84"/>
        <v>1</v>
      </c>
      <c r="I224" s="106">
        <f t="shared" ref="I224:P224" si="105">+I225</f>
        <v>0</v>
      </c>
      <c r="J224" s="106">
        <f t="shared" ref="J224" si="106">+J225</f>
        <v>500000</v>
      </c>
      <c r="K224" s="106">
        <f t="shared" si="105"/>
        <v>0</v>
      </c>
      <c r="L224" s="106">
        <f t="shared" si="105"/>
        <v>0</v>
      </c>
      <c r="M224" s="106">
        <f t="shared" si="105"/>
        <v>200000</v>
      </c>
      <c r="N224" s="106">
        <f t="shared" si="105"/>
        <v>613584.61</v>
      </c>
      <c r="O224" s="233">
        <f t="shared" si="82"/>
        <v>1.2271692199999999</v>
      </c>
      <c r="P224" s="221">
        <f t="shared" si="105"/>
        <v>200000</v>
      </c>
      <c r="Q224" s="108">
        <f t="shared" si="85"/>
        <v>0.32595341659563465</v>
      </c>
      <c r="R224" s="54"/>
      <c r="S224" s="109"/>
      <c r="T224" s="54"/>
      <c r="V224" s="54"/>
      <c r="X224" s="54"/>
      <c r="Y224" s="54"/>
      <c r="Z224" s="54"/>
    </row>
    <row r="225" spans="1:27" ht="13.5" thickBot="1" x14ac:dyDescent="0.25">
      <c r="A225" s="203">
        <v>1</v>
      </c>
      <c r="B225" s="204" t="s">
        <v>118</v>
      </c>
      <c r="C225" s="118">
        <v>542783.13</v>
      </c>
      <c r="D225" s="118">
        <v>500000</v>
      </c>
      <c r="E225" s="118">
        <v>500000</v>
      </c>
      <c r="F225" s="100">
        <f t="shared" si="83"/>
        <v>1</v>
      </c>
      <c r="G225" s="118">
        <v>500000</v>
      </c>
      <c r="H225" s="100">
        <f t="shared" si="84"/>
        <v>1</v>
      </c>
      <c r="I225" s="205">
        <v>0</v>
      </c>
      <c r="J225" s="125">
        <v>500000</v>
      </c>
      <c r="K225" s="205">
        <v>0</v>
      </c>
      <c r="L225" s="125">
        <v>0</v>
      </c>
      <c r="M225" s="125">
        <v>200000</v>
      </c>
      <c r="N225" s="125">
        <v>613584.61</v>
      </c>
      <c r="O225" s="236">
        <f t="shared" si="82"/>
        <v>1.2271692199999999</v>
      </c>
      <c r="P225" s="226">
        <v>200000</v>
      </c>
      <c r="Q225" s="103">
        <f t="shared" si="85"/>
        <v>0.32595341659563465</v>
      </c>
      <c r="S225" s="109"/>
      <c r="V225" s="47">
        <v>-31736783.690000001</v>
      </c>
    </row>
    <row r="226" spans="1:27" s="52" customFormat="1" ht="13.5" thickBot="1" x14ac:dyDescent="0.25">
      <c r="A226" s="104" t="s">
        <v>266</v>
      </c>
      <c r="B226" s="152" t="s">
        <v>71</v>
      </c>
      <c r="C226" s="106">
        <f>SUM(C53)</f>
        <v>28317833.140000001</v>
      </c>
      <c r="D226" s="106">
        <f>SUM(D53)</f>
        <v>30434500</v>
      </c>
      <c r="E226" s="106">
        <f>SUM(E53)</f>
        <v>30724266.57</v>
      </c>
      <c r="F226" s="107">
        <f t="shared" si="83"/>
        <v>0.96596459990473049</v>
      </c>
      <c r="G226" s="106">
        <f>SUM(G53)</f>
        <v>31424266.57</v>
      </c>
      <c r="H226" s="107">
        <f t="shared" si="84"/>
        <v>0.98797245543458534</v>
      </c>
      <c r="I226" s="106">
        <f t="shared" ref="I226:N226" si="107">SUM(I53)</f>
        <v>26024407.620000005</v>
      </c>
      <c r="J226" s="106">
        <f t="shared" si="107"/>
        <v>31806824.57</v>
      </c>
      <c r="K226" s="106">
        <f t="shared" si="107"/>
        <v>28466712.829999998</v>
      </c>
      <c r="L226" s="106">
        <f t="shared" si="107"/>
        <v>34160055.395999998</v>
      </c>
      <c r="M226" s="106">
        <f t="shared" si="107"/>
        <v>32362840.079999998</v>
      </c>
      <c r="N226" s="106">
        <f t="shared" si="107"/>
        <v>32923214.639999989</v>
      </c>
      <c r="O226" s="233">
        <f t="shared" si="82"/>
        <v>1.081772811776109</v>
      </c>
      <c r="P226" s="221">
        <f>SUM(P53)</f>
        <v>34444500</v>
      </c>
      <c r="Q226" s="108">
        <f t="shared" si="85"/>
        <v>1.0462070723237253</v>
      </c>
      <c r="R226" s="54"/>
      <c r="S226" s="109"/>
      <c r="T226" s="54"/>
      <c r="V226" s="54">
        <f>SUM(V225,N227)</f>
        <v>-2939.6900000013411</v>
      </c>
      <c r="X226" s="54"/>
      <c r="Y226" s="54"/>
      <c r="Z226" s="54"/>
      <c r="AA226" s="54">
        <f>N226/7.5345</f>
        <v>4369661.5090583302</v>
      </c>
    </row>
    <row r="227" spans="1:27" s="52" customFormat="1" ht="13.5" thickBot="1" x14ac:dyDescent="0.25">
      <c r="A227" s="104" t="s">
        <v>266</v>
      </c>
      <c r="B227" s="152" t="s">
        <v>155</v>
      </c>
      <c r="C227" s="206">
        <f>C58+C94+C139+C178+C186+C198+C202+C212+C215+C218+C224</f>
        <v>28819088.099999998</v>
      </c>
      <c r="D227" s="206">
        <f>D58+D94+D139+D178+D186+D198+D202+D212+D215+D218+D224</f>
        <v>29765032.740000002</v>
      </c>
      <c r="E227" s="206">
        <f>E58+E94+E139+E178+E186+E198+E202+E212+E215+E218+E224</f>
        <v>29212337.740000002</v>
      </c>
      <c r="F227" s="107">
        <f t="shared" si="83"/>
        <v>0.95616222864570344</v>
      </c>
      <c r="G227" s="206">
        <f>G58+G94+G139+G178+G186+G198+G202+G212+G215+G218+G224</f>
        <v>30337187.740000002</v>
      </c>
      <c r="H227" s="107">
        <f t="shared" si="84"/>
        <v>0.99298020235478468</v>
      </c>
      <c r="I227" s="206">
        <f t="shared" ref="I227:N227" si="108">I58+I94+I139+I178+I186+I198+I202+I212+I215+I218+I224</f>
        <v>21571947.980000004</v>
      </c>
      <c r="J227" s="206">
        <f t="shared" si="108"/>
        <v>30551654.170000002</v>
      </c>
      <c r="K227" s="206">
        <f t="shared" si="108"/>
        <v>23805596.579999998</v>
      </c>
      <c r="L227" s="206">
        <f t="shared" si="108"/>
        <v>28555515.895999998</v>
      </c>
      <c r="M227" s="206">
        <f t="shared" si="108"/>
        <v>31516347.43</v>
      </c>
      <c r="N227" s="206">
        <f t="shared" si="108"/>
        <v>31733844</v>
      </c>
      <c r="O227" s="247">
        <f t="shared" si="82"/>
        <v>1.0661451064810754</v>
      </c>
      <c r="P227" s="244">
        <f>P58+P94+P139+P178+P186+P198+P202+P212+P215+P218+P224</f>
        <v>33504502.739999998</v>
      </c>
      <c r="Q227" s="108">
        <f t="shared" si="85"/>
        <v>1.0557971716253474</v>
      </c>
      <c r="R227" s="54"/>
      <c r="S227" s="109"/>
      <c r="T227" s="54"/>
      <c r="V227" s="54"/>
      <c r="X227" s="54"/>
      <c r="Y227" s="54"/>
      <c r="Z227" s="54"/>
      <c r="AA227" s="54">
        <f t="shared" ref="AA227:AA228" si="109">N227/7.5345</f>
        <v>4211804.89747163</v>
      </c>
    </row>
    <row r="228" spans="1:27" s="52" customFormat="1" ht="13.5" thickBot="1" x14ac:dyDescent="0.25">
      <c r="A228" s="104" t="s">
        <v>267</v>
      </c>
      <c r="B228" s="207" t="s">
        <v>100</v>
      </c>
      <c r="C228" s="183">
        <f t="shared" ref="C228:D228" si="110">+C226-C227</f>
        <v>-501254.95999999717</v>
      </c>
      <c r="D228" s="183">
        <f t="shared" si="110"/>
        <v>669467.25999999791</v>
      </c>
      <c r="E228" s="183">
        <f t="shared" ref="E228:L228" si="111">+E226-E227</f>
        <v>1511928.8299999982</v>
      </c>
      <c r="F228" s="208"/>
      <c r="G228" s="183">
        <f t="shared" si="111"/>
        <v>1087078.8299999982</v>
      </c>
      <c r="H228" s="208"/>
      <c r="I228" s="183">
        <f t="shared" si="111"/>
        <v>4452459.6400000006</v>
      </c>
      <c r="J228" s="183">
        <f t="shared" ref="J228" si="112">+J226-J227</f>
        <v>1255170.3999999985</v>
      </c>
      <c r="K228" s="183">
        <f t="shared" si="111"/>
        <v>4661116.25</v>
      </c>
      <c r="L228" s="183">
        <f t="shared" si="111"/>
        <v>5604539.5</v>
      </c>
      <c r="M228" s="183">
        <f t="shared" ref="M228:N228" si="113">+M226-M227</f>
        <v>846492.64999999851</v>
      </c>
      <c r="N228" s="183">
        <f t="shared" si="113"/>
        <v>1189370.6399999894</v>
      </c>
      <c r="O228" s="248">
        <f t="shared" si="82"/>
        <v>1.776592689536443</v>
      </c>
      <c r="P228" s="221">
        <f t="shared" ref="P228" si="114">+P226-P227</f>
        <v>939997.26000000164</v>
      </c>
      <c r="Q228" s="108">
        <f t="shared" si="85"/>
        <v>0.7903316496866023</v>
      </c>
      <c r="R228" s="54"/>
      <c r="S228" s="109"/>
      <c r="T228" s="54"/>
      <c r="V228" s="54"/>
      <c r="X228" s="54"/>
      <c r="Y228" s="54"/>
      <c r="Z228" s="54"/>
      <c r="AA228" s="54">
        <f t="shared" si="109"/>
        <v>157856.61158669976</v>
      </c>
    </row>
    <row r="229" spans="1:27" s="52" customFormat="1" ht="13.5" thickBot="1" x14ac:dyDescent="0.25">
      <c r="A229" s="137"/>
      <c r="C229" s="54"/>
      <c r="D229" s="54"/>
      <c r="E229" s="54"/>
      <c r="F229" s="139"/>
      <c r="G229" s="54"/>
      <c r="H229" s="139"/>
      <c r="I229" s="54"/>
      <c r="J229" s="54"/>
      <c r="K229" s="54"/>
      <c r="L229" s="54"/>
      <c r="M229" s="54"/>
      <c r="N229" s="54"/>
      <c r="O229" s="141"/>
      <c r="P229" s="54"/>
      <c r="Q229" s="53"/>
      <c r="R229" s="54"/>
      <c r="S229" s="109"/>
      <c r="T229" s="54"/>
      <c r="V229" s="54"/>
      <c r="X229" s="54"/>
      <c r="Y229" s="54"/>
      <c r="Z229" s="54"/>
    </row>
    <row r="230" spans="1:27" s="52" customFormat="1" ht="13.5" thickBot="1" x14ac:dyDescent="0.25">
      <c r="A230" s="137"/>
      <c r="B230" s="250" t="s">
        <v>320</v>
      </c>
      <c r="C230" s="251"/>
      <c r="D230" s="251"/>
      <c r="E230" s="251"/>
      <c r="F230" s="251"/>
      <c r="G230" s="251"/>
      <c r="H230" s="251"/>
      <c r="I230" s="251"/>
      <c r="J230" s="251"/>
      <c r="K230" s="251"/>
      <c r="L230" s="251"/>
      <c r="M230" s="251"/>
      <c r="N230" s="251"/>
      <c r="O230" s="251"/>
      <c r="P230" s="251"/>
      <c r="Q230" s="252"/>
      <c r="R230" s="54"/>
      <c r="S230" s="109"/>
      <c r="T230" s="54"/>
      <c r="V230" s="54"/>
      <c r="X230" s="54"/>
      <c r="Y230" s="54"/>
      <c r="Z230" s="54"/>
    </row>
    <row r="231" spans="1:27" s="52" customFormat="1" x14ac:dyDescent="0.2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54"/>
      <c r="S231" s="109"/>
      <c r="T231" s="54"/>
      <c r="V231" s="54"/>
      <c r="X231" s="54"/>
      <c r="Y231" s="54"/>
      <c r="Z231" s="54"/>
    </row>
    <row r="232" spans="1:27" s="52" customFormat="1" x14ac:dyDescent="0.2">
      <c r="A232" s="137"/>
      <c r="C232" s="54"/>
      <c r="D232" s="54"/>
      <c r="E232" s="54"/>
      <c r="F232" s="139"/>
      <c r="G232" s="54"/>
      <c r="H232" s="139"/>
      <c r="I232" s="54"/>
      <c r="J232" s="54"/>
      <c r="K232" s="54"/>
      <c r="L232" s="54"/>
      <c r="M232" s="54"/>
      <c r="N232" s="54"/>
      <c r="O232" s="141"/>
      <c r="P232" s="54"/>
      <c r="Q232" s="53"/>
      <c r="R232" s="54"/>
      <c r="S232" s="109"/>
      <c r="T232" s="54"/>
      <c r="V232" s="54"/>
      <c r="X232" s="54"/>
      <c r="Y232" s="54"/>
      <c r="Z232" s="54"/>
    </row>
    <row r="233" spans="1:27" s="52" customFormat="1" x14ac:dyDescent="0.2">
      <c r="A233" s="49"/>
      <c r="B233" s="49" t="s">
        <v>291</v>
      </c>
      <c r="C233" s="49"/>
      <c r="D233" s="47" t="s">
        <v>249</v>
      </c>
      <c r="E233" s="47" t="s">
        <v>249</v>
      </c>
      <c r="F233" s="47"/>
      <c r="G233" s="47"/>
      <c r="H233" s="48"/>
      <c r="I233" s="47" t="s">
        <v>249</v>
      </c>
      <c r="J233" s="49"/>
      <c r="M233" s="47" t="s">
        <v>249</v>
      </c>
      <c r="O233" s="48"/>
      <c r="P233" s="54"/>
      <c r="Q233" s="53"/>
      <c r="R233" s="54"/>
      <c r="S233" s="109"/>
      <c r="T233" s="54"/>
      <c r="V233" s="54"/>
      <c r="X233" s="54"/>
      <c r="Y233" s="54"/>
      <c r="Z233" s="54"/>
    </row>
    <row r="234" spans="1:27" s="52" customFormat="1" x14ac:dyDescent="0.2">
      <c r="A234" s="49"/>
      <c r="B234" s="49" t="s">
        <v>292</v>
      </c>
      <c r="C234" s="49"/>
      <c r="D234" s="46" t="s">
        <v>290</v>
      </c>
      <c r="E234" s="46" t="s">
        <v>290</v>
      </c>
      <c r="F234" s="47"/>
      <c r="G234" s="47"/>
      <c r="H234" s="48"/>
      <c r="I234" s="46" t="s">
        <v>290</v>
      </c>
      <c r="J234" s="49"/>
      <c r="M234" s="46" t="s">
        <v>290</v>
      </c>
      <c r="O234" s="48"/>
      <c r="P234" s="54"/>
      <c r="Q234" s="53"/>
      <c r="R234" s="54"/>
      <c r="S234" s="109"/>
      <c r="T234" s="54"/>
      <c r="V234" s="54"/>
      <c r="X234" s="54"/>
      <c r="Y234" s="54"/>
      <c r="Z234" s="54"/>
    </row>
    <row r="235" spans="1:27" x14ac:dyDescent="0.2">
      <c r="D235" s="49"/>
      <c r="I235" s="47"/>
      <c r="K235" s="47"/>
      <c r="S235" s="209"/>
    </row>
    <row r="236" spans="1:27" x14ac:dyDescent="0.2">
      <c r="A236" s="210"/>
      <c r="B236" s="49" t="s">
        <v>330</v>
      </c>
      <c r="D236" s="211"/>
      <c r="E236" s="212"/>
      <c r="F236" s="213"/>
      <c r="G236" s="212"/>
      <c r="H236" s="213"/>
      <c r="I236" s="212"/>
      <c r="J236" s="211"/>
      <c r="K236" s="212"/>
      <c r="L236" s="211"/>
      <c r="M236" s="211"/>
      <c r="N236" s="211"/>
      <c r="P236" s="212"/>
    </row>
    <row r="237" spans="1:27" x14ac:dyDescent="0.2">
      <c r="A237" s="210"/>
      <c r="D237" s="49"/>
      <c r="I237" s="47"/>
      <c r="K237" s="47"/>
    </row>
    <row r="238" spans="1:27" x14ac:dyDescent="0.2">
      <c r="A238" s="210"/>
      <c r="D238" s="49"/>
      <c r="I238" s="47"/>
      <c r="K238" s="47"/>
      <c r="M238" s="47"/>
      <c r="N238" s="47"/>
    </row>
    <row r="239" spans="1:27" x14ac:dyDescent="0.2">
      <c r="A239" s="210"/>
      <c r="D239" s="49"/>
      <c r="I239" s="47"/>
      <c r="K239" s="47"/>
      <c r="M239" s="47"/>
      <c r="N239" s="47"/>
    </row>
    <row r="240" spans="1:27" ht="17.100000000000001" customHeight="1" x14ac:dyDescent="0.2">
      <c r="A240" s="214" t="s">
        <v>333</v>
      </c>
      <c r="J240" s="146"/>
      <c r="K240" s="146"/>
      <c r="L240" s="141"/>
      <c r="M240" s="47"/>
      <c r="N240" s="47"/>
    </row>
    <row r="241" spans="1:16" ht="17.100000000000001" customHeight="1" x14ac:dyDescent="0.2">
      <c r="A241" s="214" t="s">
        <v>334</v>
      </c>
      <c r="J241" s="146"/>
      <c r="K241" s="146"/>
      <c r="L241" s="141"/>
      <c r="M241" s="146"/>
      <c r="N241" s="146"/>
      <c r="O241" s="141"/>
      <c r="P241" s="49"/>
    </row>
    <row r="242" spans="1:16" ht="17.100000000000001" customHeight="1" x14ac:dyDescent="0.2">
      <c r="A242" s="214" t="s">
        <v>335</v>
      </c>
      <c r="L242" s="48"/>
      <c r="M242" s="146"/>
      <c r="N242" s="146"/>
      <c r="O242" s="141"/>
    </row>
    <row r="243" spans="1:16" x14ac:dyDescent="0.2">
      <c r="L243" s="48"/>
      <c r="M243" s="146"/>
      <c r="N243" s="146"/>
      <c r="O243" s="141"/>
    </row>
    <row r="244" spans="1:16" x14ac:dyDescent="0.2">
      <c r="L244" s="48"/>
      <c r="M244" s="146"/>
      <c r="N244" s="146"/>
      <c r="O244" s="141"/>
    </row>
  </sheetData>
  <mergeCells count="3">
    <mergeCell ref="A5:B5"/>
    <mergeCell ref="B230:Q230"/>
    <mergeCell ref="B4:N4"/>
  </mergeCells>
  <phoneticPr fontId="9" type="noConversion"/>
  <pageMargins left="0.6692913385826772" right="0" top="0.74803149606299213" bottom="0.74803149606299213" header="0.31496062992125984" footer="0.31496062992125984"/>
  <pageSetup paperSize="9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32" sqref="G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tajnica tgh</cp:lastModifiedBy>
  <cp:lastPrinted>2023-04-17T05:07:11Z</cp:lastPrinted>
  <dcterms:created xsi:type="dcterms:W3CDTF">2011-10-12T06:43:57Z</dcterms:created>
  <dcterms:modified xsi:type="dcterms:W3CDTF">2024-02-29T08:21:13Z</dcterms:modified>
</cp:coreProperties>
</file>